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J:\Groups\Spcprj\Narbeh Haroutunian\Electrostatic Atomization Research\Complete Work\Electrostatic Alpha Nozzle\"/>
    </mc:Choice>
  </mc:AlternateContent>
  <bookViews>
    <workbookView xWindow="0" yWindow="0" windowWidth="28800" windowHeight="12300"/>
  </bookViews>
  <sheets>
    <sheet name="Summary" sheetId="4" r:id="rId1"/>
    <sheet name="Jet Vel 7.5 mps" sheetId="1" r:id="rId2"/>
    <sheet name="Jet Vel 10 mps" sheetId="3" r:id="rId3"/>
    <sheet name="Jet Vel 12.5 mps" sheetId="2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9" i="3" l="1"/>
  <c r="K39" i="3" s="1"/>
  <c r="J38" i="3"/>
  <c r="K38" i="3" s="1"/>
  <c r="J37" i="3"/>
  <c r="K37" i="3" s="1"/>
  <c r="N37" i="3" s="1"/>
  <c r="J36" i="3"/>
  <c r="K36" i="3" s="1"/>
  <c r="J35" i="3"/>
  <c r="K35" i="3" s="1"/>
  <c r="N35" i="3" s="1"/>
  <c r="J34" i="3"/>
  <c r="K34" i="3" s="1"/>
  <c r="J33" i="3"/>
  <c r="K33" i="3" s="1"/>
  <c r="N33" i="3" s="1"/>
  <c r="J32" i="3"/>
  <c r="K32" i="3" s="1"/>
  <c r="J31" i="3"/>
  <c r="K31" i="3" s="1"/>
  <c r="N31" i="3" s="1"/>
  <c r="J30" i="3"/>
  <c r="K30" i="3" s="1"/>
  <c r="J29" i="3"/>
  <c r="K29" i="3" s="1"/>
  <c r="N29" i="3" s="1"/>
  <c r="J28" i="3"/>
  <c r="K28" i="3" s="1"/>
  <c r="J27" i="3"/>
  <c r="K27" i="3" s="1"/>
  <c r="N27" i="3" s="1"/>
  <c r="J26" i="3"/>
  <c r="K26" i="3" s="1"/>
  <c r="J25" i="3"/>
  <c r="K25" i="3" s="1"/>
  <c r="N25" i="3" s="1"/>
  <c r="J24" i="3"/>
  <c r="K24" i="3" s="1"/>
  <c r="J23" i="3"/>
  <c r="K23" i="3" s="1"/>
  <c r="N23" i="3" s="1"/>
  <c r="J22" i="3"/>
  <c r="K22" i="3" s="1"/>
  <c r="J21" i="3"/>
  <c r="K21" i="3" s="1"/>
  <c r="N21" i="3" s="1"/>
  <c r="J20" i="3"/>
  <c r="K20" i="3" s="1"/>
  <c r="J19" i="3"/>
  <c r="K19" i="3" s="1"/>
  <c r="C19" i="3"/>
  <c r="J18" i="3"/>
  <c r="K18" i="3" s="1"/>
  <c r="J17" i="3"/>
  <c r="K17" i="3" s="1"/>
  <c r="N17" i="3" s="1"/>
  <c r="J16" i="3"/>
  <c r="K16" i="3" s="1"/>
  <c r="C16" i="3"/>
  <c r="J15" i="3"/>
  <c r="K15" i="3" s="1"/>
  <c r="C15" i="3"/>
  <c r="J14" i="3"/>
  <c r="K14" i="3" s="1"/>
  <c r="C14" i="3"/>
  <c r="J13" i="3"/>
  <c r="K13" i="3" s="1"/>
  <c r="C13" i="3"/>
  <c r="P12" i="3"/>
  <c r="J12" i="3"/>
  <c r="K12" i="3" s="1"/>
  <c r="J11" i="3"/>
  <c r="K11" i="3" s="1"/>
  <c r="P10" i="3"/>
  <c r="J10" i="3"/>
  <c r="K10" i="3" s="1"/>
  <c r="N10" i="3" s="1"/>
  <c r="J9" i="3"/>
  <c r="K9" i="3" s="1"/>
  <c r="N9" i="3" s="1"/>
  <c r="P8" i="3"/>
  <c r="J8" i="3"/>
  <c r="K8" i="3" s="1"/>
  <c r="J7" i="3"/>
  <c r="K7" i="3" s="1"/>
  <c r="C7" i="3"/>
  <c r="L37" i="3" s="1"/>
  <c r="J6" i="3"/>
  <c r="K6" i="3" s="1"/>
  <c r="J5" i="3"/>
  <c r="K5" i="3" s="1"/>
  <c r="C5" i="3"/>
  <c r="J4" i="3"/>
  <c r="K4" i="3" s="1"/>
  <c r="J94" i="2"/>
  <c r="K94" i="2" s="1"/>
  <c r="J93" i="2"/>
  <c r="K93" i="2" s="1"/>
  <c r="J92" i="2"/>
  <c r="K92" i="2" s="1"/>
  <c r="J91" i="2"/>
  <c r="K91" i="2" s="1"/>
  <c r="J90" i="2"/>
  <c r="K90" i="2" s="1"/>
  <c r="J89" i="2"/>
  <c r="K89" i="2" s="1"/>
  <c r="J88" i="2"/>
  <c r="K88" i="2" s="1"/>
  <c r="J87" i="2"/>
  <c r="K87" i="2" s="1"/>
  <c r="J86" i="2"/>
  <c r="K86" i="2" s="1"/>
  <c r="J85" i="2"/>
  <c r="K85" i="2" s="1"/>
  <c r="J84" i="2"/>
  <c r="K84" i="2" s="1"/>
  <c r="J83" i="2"/>
  <c r="K83" i="2" s="1"/>
  <c r="J82" i="2"/>
  <c r="K82" i="2" s="1"/>
  <c r="J81" i="2"/>
  <c r="K81" i="2" s="1"/>
  <c r="J80" i="2"/>
  <c r="K80" i="2" s="1"/>
  <c r="J79" i="2"/>
  <c r="K79" i="2" s="1"/>
  <c r="J78" i="2"/>
  <c r="K78" i="2" s="1"/>
  <c r="J77" i="2"/>
  <c r="K77" i="2" s="1"/>
  <c r="J76" i="2"/>
  <c r="K76" i="2" s="1"/>
  <c r="J75" i="2"/>
  <c r="K75" i="2" s="1"/>
  <c r="J74" i="2"/>
  <c r="K74" i="2" s="1"/>
  <c r="J73" i="2"/>
  <c r="K73" i="2" s="1"/>
  <c r="J72" i="2"/>
  <c r="K72" i="2" s="1"/>
  <c r="J71" i="2"/>
  <c r="K71" i="2" s="1"/>
  <c r="J70" i="2"/>
  <c r="K70" i="2" s="1"/>
  <c r="J69" i="2"/>
  <c r="K69" i="2" s="1"/>
  <c r="J68" i="2"/>
  <c r="K68" i="2" s="1"/>
  <c r="J67" i="2"/>
  <c r="K67" i="2" s="1"/>
  <c r="J66" i="2"/>
  <c r="K66" i="2" s="1"/>
  <c r="J65" i="2"/>
  <c r="K65" i="2" s="1"/>
  <c r="J64" i="2"/>
  <c r="K64" i="2" s="1"/>
  <c r="J63" i="2"/>
  <c r="K63" i="2" s="1"/>
  <c r="J62" i="2"/>
  <c r="K62" i="2" s="1"/>
  <c r="J61" i="2"/>
  <c r="K61" i="2" s="1"/>
  <c r="J60" i="2"/>
  <c r="K60" i="2" s="1"/>
  <c r="J59" i="2"/>
  <c r="K59" i="2" s="1"/>
  <c r="J58" i="2"/>
  <c r="K58" i="2" s="1"/>
  <c r="J57" i="2"/>
  <c r="K57" i="2" s="1"/>
  <c r="J56" i="2"/>
  <c r="K56" i="2" s="1"/>
  <c r="J55" i="2"/>
  <c r="K55" i="2" s="1"/>
  <c r="J54" i="2"/>
  <c r="K54" i="2" s="1"/>
  <c r="J53" i="2"/>
  <c r="K53" i="2" s="1"/>
  <c r="J52" i="2"/>
  <c r="K52" i="2" s="1"/>
  <c r="J51" i="2"/>
  <c r="K51" i="2" s="1"/>
  <c r="J50" i="2"/>
  <c r="K50" i="2" s="1"/>
  <c r="J49" i="2"/>
  <c r="K49" i="2" s="1"/>
  <c r="J48" i="2"/>
  <c r="K48" i="2" s="1"/>
  <c r="J47" i="2"/>
  <c r="K47" i="2" s="1"/>
  <c r="J46" i="2"/>
  <c r="K46" i="2" s="1"/>
  <c r="J45" i="2"/>
  <c r="K45" i="2" s="1"/>
  <c r="J44" i="2"/>
  <c r="K44" i="2" s="1"/>
  <c r="J43" i="2"/>
  <c r="K43" i="2" s="1"/>
  <c r="M43" i="2" s="1"/>
  <c r="O43" i="2" s="1"/>
  <c r="J42" i="2"/>
  <c r="K42" i="2" s="1"/>
  <c r="J41" i="2"/>
  <c r="K41" i="2" s="1"/>
  <c r="J40" i="2"/>
  <c r="K40" i="2" s="1"/>
  <c r="J39" i="2"/>
  <c r="K39" i="2" s="1"/>
  <c r="J38" i="2"/>
  <c r="K38" i="2" s="1"/>
  <c r="J37" i="2"/>
  <c r="K37" i="2" s="1"/>
  <c r="K36" i="2"/>
  <c r="N36" i="2" s="1"/>
  <c r="J36" i="2"/>
  <c r="J35" i="2"/>
  <c r="K35" i="2" s="1"/>
  <c r="J34" i="2"/>
  <c r="K34" i="2" s="1"/>
  <c r="L33" i="2"/>
  <c r="J33" i="2"/>
  <c r="K33" i="2" s="1"/>
  <c r="J32" i="2"/>
  <c r="K32" i="2" s="1"/>
  <c r="N32" i="2" s="1"/>
  <c r="J31" i="2"/>
  <c r="K31" i="2" s="1"/>
  <c r="J30" i="2"/>
  <c r="K30" i="2" s="1"/>
  <c r="J29" i="2"/>
  <c r="K29" i="2" s="1"/>
  <c r="K28" i="2"/>
  <c r="N28" i="2" s="1"/>
  <c r="J28" i="2"/>
  <c r="J27" i="2"/>
  <c r="K27" i="2" s="1"/>
  <c r="J26" i="2"/>
  <c r="K26" i="2" s="1"/>
  <c r="L25" i="2"/>
  <c r="J25" i="2"/>
  <c r="K25" i="2" s="1"/>
  <c r="J24" i="2"/>
  <c r="K24" i="2" s="1"/>
  <c r="N24" i="2" s="1"/>
  <c r="J23" i="2"/>
  <c r="K23" i="2" s="1"/>
  <c r="J22" i="2"/>
  <c r="K22" i="2" s="1"/>
  <c r="J21" i="2"/>
  <c r="K21" i="2" s="1"/>
  <c r="K20" i="2"/>
  <c r="N20" i="2" s="1"/>
  <c r="J20" i="2"/>
  <c r="J19" i="2"/>
  <c r="K19" i="2" s="1"/>
  <c r="N19" i="2" s="1"/>
  <c r="C19" i="2"/>
  <c r="P36" i="2" s="1"/>
  <c r="K18" i="2"/>
  <c r="N18" i="2" s="1"/>
  <c r="J18" i="2"/>
  <c r="J17" i="2"/>
  <c r="K17" i="2" s="1"/>
  <c r="J16" i="2"/>
  <c r="K16" i="2" s="1"/>
  <c r="C16" i="2"/>
  <c r="J15" i="2"/>
  <c r="K15" i="2" s="1"/>
  <c r="C15" i="2"/>
  <c r="J14" i="2"/>
  <c r="K14" i="2" s="1"/>
  <c r="C14" i="2"/>
  <c r="J13" i="2"/>
  <c r="K13" i="2" s="1"/>
  <c r="C13" i="2"/>
  <c r="J12" i="2"/>
  <c r="K12" i="2" s="1"/>
  <c r="J11" i="2"/>
  <c r="K11" i="2" s="1"/>
  <c r="K10" i="2"/>
  <c r="N10" i="2" s="1"/>
  <c r="J10" i="2"/>
  <c r="J9" i="2"/>
  <c r="K9" i="2" s="1"/>
  <c r="J8" i="2"/>
  <c r="K8" i="2" s="1"/>
  <c r="P7" i="2"/>
  <c r="J7" i="2"/>
  <c r="K7" i="2" s="1"/>
  <c r="C7" i="2"/>
  <c r="L37" i="2" s="1"/>
  <c r="P6" i="2"/>
  <c r="J6" i="2"/>
  <c r="K6" i="2" s="1"/>
  <c r="L5" i="2"/>
  <c r="K5" i="2"/>
  <c r="N5" i="2" s="1"/>
  <c r="J5" i="2"/>
  <c r="C5" i="2"/>
  <c r="L4" i="2"/>
  <c r="K4" i="2"/>
  <c r="N4" i="2" s="1"/>
  <c r="J4" i="2"/>
  <c r="J10" i="1"/>
  <c r="K10" i="1" s="1"/>
  <c r="N10" i="1" s="1"/>
  <c r="J11" i="1"/>
  <c r="K11" i="1" s="1"/>
  <c r="J12" i="1"/>
  <c r="K12" i="1" s="1"/>
  <c r="N12" i="1" s="1"/>
  <c r="J13" i="1"/>
  <c r="K13" i="1" s="1"/>
  <c r="J14" i="1"/>
  <c r="K14" i="1" s="1"/>
  <c r="N14" i="1" s="1"/>
  <c r="J15" i="1"/>
  <c r="K15" i="1" s="1"/>
  <c r="J16" i="1"/>
  <c r="K16" i="1" s="1"/>
  <c r="N16" i="1" s="1"/>
  <c r="J17" i="1"/>
  <c r="K17" i="1" s="1"/>
  <c r="J18" i="1"/>
  <c r="K18" i="1" s="1"/>
  <c r="N18" i="1" s="1"/>
  <c r="J19" i="1"/>
  <c r="K19" i="1" s="1"/>
  <c r="J20" i="1"/>
  <c r="K20" i="1" s="1"/>
  <c r="J21" i="1"/>
  <c r="K21" i="1" s="1"/>
  <c r="J22" i="1"/>
  <c r="K22" i="1" s="1"/>
  <c r="N22" i="1" s="1"/>
  <c r="J23" i="1"/>
  <c r="K23" i="1" s="1"/>
  <c r="J24" i="1"/>
  <c r="K24" i="1" s="1"/>
  <c r="J25" i="1"/>
  <c r="K25" i="1" s="1"/>
  <c r="J26" i="1"/>
  <c r="K26" i="1" s="1"/>
  <c r="N26" i="1" s="1"/>
  <c r="J27" i="1"/>
  <c r="K27" i="1" s="1"/>
  <c r="J28" i="1"/>
  <c r="K28" i="1" s="1"/>
  <c r="N28" i="1" s="1"/>
  <c r="J29" i="1"/>
  <c r="K29" i="1" s="1"/>
  <c r="J30" i="1"/>
  <c r="K30" i="1" s="1"/>
  <c r="N30" i="1" s="1"/>
  <c r="J9" i="1"/>
  <c r="K9" i="1" s="1"/>
  <c r="C19" i="1"/>
  <c r="J8" i="1"/>
  <c r="K8" i="1" s="1"/>
  <c r="N8" i="1" s="1"/>
  <c r="J7" i="1"/>
  <c r="K7" i="1" s="1"/>
  <c r="J6" i="1"/>
  <c r="K6" i="1" s="1"/>
  <c r="J5" i="1"/>
  <c r="K5" i="1" s="1"/>
  <c r="N5" i="1" s="1"/>
  <c r="J4" i="1"/>
  <c r="K4" i="1" s="1"/>
  <c r="N4" i="1" s="1"/>
  <c r="C16" i="1"/>
  <c r="C15" i="1"/>
  <c r="C14" i="1"/>
  <c r="C13" i="1"/>
  <c r="C7" i="1"/>
  <c r="L6" i="1" s="1"/>
  <c r="C5" i="1"/>
  <c r="P36" i="3" l="1"/>
  <c r="L6" i="2"/>
  <c r="L7" i="2"/>
  <c r="P11" i="2"/>
  <c r="P16" i="2"/>
  <c r="P6" i="3"/>
  <c r="P13" i="3"/>
  <c r="P18" i="3"/>
  <c r="P26" i="3"/>
  <c r="P5" i="3"/>
  <c r="P15" i="3"/>
  <c r="P16" i="3"/>
  <c r="P34" i="3"/>
  <c r="L11" i="2"/>
  <c r="L21" i="2"/>
  <c r="L29" i="2"/>
  <c r="P4" i="3"/>
  <c r="P7" i="3"/>
  <c r="P9" i="3"/>
  <c r="P11" i="3"/>
  <c r="P14" i="3"/>
  <c r="P17" i="3"/>
  <c r="P19" i="3"/>
  <c r="P22" i="3"/>
  <c r="P30" i="3"/>
  <c r="L13" i="3"/>
  <c r="L15" i="3"/>
  <c r="L30" i="3"/>
  <c r="L8" i="3"/>
  <c r="M10" i="3"/>
  <c r="O10" i="3" s="1"/>
  <c r="L34" i="3"/>
  <c r="M35" i="3"/>
  <c r="O35" i="3" s="1"/>
  <c r="L12" i="3"/>
  <c r="L16" i="3"/>
  <c r="M31" i="3"/>
  <c r="O31" i="3" s="1"/>
  <c r="M4" i="3"/>
  <c r="O4" i="3" s="1"/>
  <c r="M5" i="3"/>
  <c r="O5" i="3" s="1"/>
  <c r="L22" i="3"/>
  <c r="M23" i="3"/>
  <c r="O23" i="3" s="1"/>
  <c r="L38" i="3"/>
  <c r="L14" i="3"/>
  <c r="M17" i="3"/>
  <c r="O17" i="3" s="1"/>
  <c r="M39" i="3"/>
  <c r="O39" i="3" s="1"/>
  <c r="L4" i="3"/>
  <c r="L5" i="3"/>
  <c r="L26" i="3"/>
  <c r="M27" i="3"/>
  <c r="O27" i="3" s="1"/>
  <c r="N22" i="3"/>
  <c r="M22" i="3"/>
  <c r="O22" i="3" s="1"/>
  <c r="M32" i="3"/>
  <c r="O32" i="3" s="1"/>
  <c r="N32" i="3"/>
  <c r="N38" i="3"/>
  <c r="M38" i="3"/>
  <c r="O38" i="3" s="1"/>
  <c r="N4" i="3"/>
  <c r="N6" i="3"/>
  <c r="M6" i="3"/>
  <c r="O6" i="3" s="1"/>
  <c r="N8" i="3"/>
  <c r="M8" i="3"/>
  <c r="O8" i="3" s="1"/>
  <c r="M9" i="3"/>
  <c r="O9" i="3" s="1"/>
  <c r="M20" i="3"/>
  <c r="O20" i="3" s="1"/>
  <c r="N20" i="3"/>
  <c r="N26" i="3"/>
  <c r="M26" i="3"/>
  <c r="O26" i="3" s="1"/>
  <c r="M36" i="3"/>
  <c r="O36" i="3" s="1"/>
  <c r="N36" i="3"/>
  <c r="M18" i="3"/>
  <c r="O18" i="3" s="1"/>
  <c r="N18" i="3"/>
  <c r="N5" i="3"/>
  <c r="N7" i="3"/>
  <c r="M7" i="3"/>
  <c r="O7" i="3" s="1"/>
  <c r="N12" i="3"/>
  <c r="M12" i="3"/>
  <c r="O12" i="3" s="1"/>
  <c r="N13" i="3"/>
  <c r="M13" i="3"/>
  <c r="O13" i="3" s="1"/>
  <c r="N14" i="3"/>
  <c r="M14" i="3"/>
  <c r="O14" i="3" s="1"/>
  <c r="N15" i="3"/>
  <c r="M15" i="3"/>
  <c r="O15" i="3" s="1"/>
  <c r="N16" i="3"/>
  <c r="M16" i="3"/>
  <c r="O16" i="3" s="1"/>
  <c r="M24" i="3"/>
  <c r="O24" i="3" s="1"/>
  <c r="N24" i="3"/>
  <c r="N30" i="3"/>
  <c r="M30" i="3"/>
  <c r="O30" i="3" s="1"/>
  <c r="N11" i="3"/>
  <c r="M11" i="3"/>
  <c r="O11" i="3" s="1"/>
  <c r="M19" i="3"/>
  <c r="O19" i="3" s="1"/>
  <c r="N19" i="3"/>
  <c r="M28" i="3"/>
  <c r="O28" i="3" s="1"/>
  <c r="N28" i="3"/>
  <c r="N34" i="3"/>
  <c r="M34" i="3"/>
  <c r="O34" i="3" s="1"/>
  <c r="L6" i="3"/>
  <c r="L7" i="3"/>
  <c r="L11" i="3"/>
  <c r="L21" i="3"/>
  <c r="P21" i="3"/>
  <c r="L25" i="3"/>
  <c r="P25" i="3"/>
  <c r="L29" i="3"/>
  <c r="P29" i="3"/>
  <c r="L33" i="3"/>
  <c r="P33" i="3"/>
  <c r="P37" i="3"/>
  <c r="N39" i="3"/>
  <c r="L39" i="3"/>
  <c r="L10" i="3"/>
  <c r="L18" i="3"/>
  <c r="L19" i="3"/>
  <c r="L20" i="3"/>
  <c r="P20" i="3"/>
  <c r="M21" i="3"/>
  <c r="O21" i="3" s="1"/>
  <c r="L24" i="3"/>
  <c r="P24" i="3"/>
  <c r="M25" i="3"/>
  <c r="O25" i="3" s="1"/>
  <c r="L28" i="3"/>
  <c r="P28" i="3"/>
  <c r="M29" i="3"/>
  <c r="O29" i="3" s="1"/>
  <c r="L32" i="3"/>
  <c r="P32" i="3"/>
  <c r="M33" i="3"/>
  <c r="O33" i="3" s="1"/>
  <c r="L36" i="3"/>
  <c r="M37" i="3"/>
  <c r="O37" i="3" s="1"/>
  <c r="L9" i="3"/>
  <c r="L17" i="3"/>
  <c r="P38" i="3"/>
  <c r="P39" i="3"/>
  <c r="C20" i="3"/>
  <c r="L23" i="3"/>
  <c r="P23" i="3"/>
  <c r="L27" i="3"/>
  <c r="P27" i="3"/>
  <c r="L31" i="3"/>
  <c r="P31" i="3"/>
  <c r="L35" i="3"/>
  <c r="P35" i="3"/>
  <c r="M17" i="2"/>
  <c r="O17" i="2" s="1"/>
  <c r="N17" i="2"/>
  <c r="N6" i="2"/>
  <c r="M6" i="2"/>
  <c r="O6" i="2" s="1"/>
  <c r="N7" i="2"/>
  <c r="M7" i="2"/>
  <c r="O7" i="2" s="1"/>
  <c r="M9" i="2"/>
  <c r="O9" i="2" s="1"/>
  <c r="N9" i="2"/>
  <c r="M13" i="2"/>
  <c r="O13" i="2" s="1"/>
  <c r="N13" i="2"/>
  <c r="M15" i="2"/>
  <c r="O15" i="2" s="1"/>
  <c r="N15" i="2"/>
  <c r="M27" i="2"/>
  <c r="O27" i="2" s="1"/>
  <c r="N27" i="2"/>
  <c r="M35" i="2"/>
  <c r="O35" i="2" s="1"/>
  <c r="N35" i="2"/>
  <c r="N11" i="2"/>
  <c r="M11" i="2"/>
  <c r="O11" i="2" s="1"/>
  <c r="N26" i="2"/>
  <c r="M26" i="2"/>
  <c r="O26" i="2" s="1"/>
  <c r="N37" i="2"/>
  <c r="M37" i="2"/>
  <c r="O37" i="2" s="1"/>
  <c r="M22" i="2"/>
  <c r="O22" i="2" s="1"/>
  <c r="N22" i="2"/>
  <c r="N25" i="2"/>
  <c r="M25" i="2"/>
  <c r="O25" i="2" s="1"/>
  <c r="M30" i="2"/>
  <c r="O30" i="2" s="1"/>
  <c r="N30" i="2"/>
  <c r="N33" i="2"/>
  <c r="M33" i="2"/>
  <c r="O33" i="2" s="1"/>
  <c r="M38" i="2"/>
  <c r="O38" i="2" s="1"/>
  <c r="N38" i="2"/>
  <c r="M8" i="2"/>
  <c r="O8" i="2" s="1"/>
  <c r="N8" i="2"/>
  <c r="N21" i="2"/>
  <c r="M21" i="2"/>
  <c r="O21" i="2" s="1"/>
  <c r="N29" i="2"/>
  <c r="M29" i="2"/>
  <c r="O29" i="2" s="1"/>
  <c r="M34" i="2"/>
  <c r="O34" i="2" s="1"/>
  <c r="N34" i="2"/>
  <c r="M12" i="2"/>
  <c r="O12" i="2" s="1"/>
  <c r="N12" i="2"/>
  <c r="M14" i="2"/>
  <c r="O14" i="2" s="1"/>
  <c r="N14" i="2"/>
  <c r="M16" i="2"/>
  <c r="O16" i="2" s="1"/>
  <c r="N16" i="2"/>
  <c r="M23" i="2"/>
  <c r="O23" i="2" s="1"/>
  <c r="N23" i="2"/>
  <c r="M31" i="2"/>
  <c r="O31" i="2" s="1"/>
  <c r="N31" i="2"/>
  <c r="P21" i="2"/>
  <c r="P29" i="2"/>
  <c r="P33" i="2"/>
  <c r="P37" i="2"/>
  <c r="M91" i="2"/>
  <c r="O91" i="2" s="1"/>
  <c r="N91" i="2"/>
  <c r="P4" i="2"/>
  <c r="P5" i="2"/>
  <c r="L94" i="2"/>
  <c r="L90" i="2"/>
  <c r="L86" i="2"/>
  <c r="L82" i="2"/>
  <c r="L78" i="2"/>
  <c r="L74" i="2"/>
  <c r="L70" i="2"/>
  <c r="L66" i="2"/>
  <c r="L62" i="2"/>
  <c r="L58" i="2"/>
  <c r="L54" i="2"/>
  <c r="L50" i="2"/>
  <c r="L46" i="2"/>
  <c r="L42" i="2"/>
  <c r="L91" i="2"/>
  <c r="L87" i="2"/>
  <c r="L83" i="2"/>
  <c r="L79" i="2"/>
  <c r="L75" i="2"/>
  <c r="L71" i="2"/>
  <c r="L67" i="2"/>
  <c r="L63" i="2"/>
  <c r="L59" i="2"/>
  <c r="L55" i="2"/>
  <c r="L51" i="2"/>
  <c r="L47" i="2"/>
  <c r="L43" i="2"/>
  <c r="L39" i="2"/>
  <c r="L92" i="2"/>
  <c r="L88" i="2"/>
  <c r="L84" i="2"/>
  <c r="L80" i="2"/>
  <c r="L76" i="2"/>
  <c r="L72" i="2"/>
  <c r="L68" i="2"/>
  <c r="L64" i="2"/>
  <c r="L60" i="2"/>
  <c r="L56" i="2"/>
  <c r="L52" i="2"/>
  <c r="L48" i="2"/>
  <c r="L44" i="2"/>
  <c r="L40" i="2"/>
  <c r="L93" i="2"/>
  <c r="L89" i="2"/>
  <c r="L85" i="2"/>
  <c r="L81" i="2"/>
  <c r="L77" i="2"/>
  <c r="L73" i="2"/>
  <c r="L69" i="2"/>
  <c r="L65" i="2"/>
  <c r="L61" i="2"/>
  <c r="L57" i="2"/>
  <c r="L53" i="2"/>
  <c r="L49" i="2"/>
  <c r="L45" i="2"/>
  <c r="L41" i="2"/>
  <c r="L10" i="2"/>
  <c r="P10" i="2"/>
  <c r="L18" i="2"/>
  <c r="P18" i="2"/>
  <c r="L19" i="2"/>
  <c r="P19" i="2"/>
  <c r="L20" i="2"/>
  <c r="P20" i="2"/>
  <c r="L24" i="2"/>
  <c r="P24" i="2"/>
  <c r="L28" i="2"/>
  <c r="P28" i="2"/>
  <c r="L32" i="2"/>
  <c r="P32" i="2"/>
  <c r="L36" i="2"/>
  <c r="N41" i="2"/>
  <c r="M41" i="2"/>
  <c r="O41" i="2" s="1"/>
  <c r="N44" i="2"/>
  <c r="M44" i="2"/>
  <c r="O44" i="2" s="1"/>
  <c r="N48" i="2"/>
  <c r="M48" i="2"/>
  <c r="O48" i="2" s="1"/>
  <c r="N52" i="2"/>
  <c r="M52" i="2"/>
  <c r="O52" i="2" s="1"/>
  <c r="N56" i="2"/>
  <c r="M56" i="2"/>
  <c r="O56" i="2" s="1"/>
  <c r="N60" i="2"/>
  <c r="M60" i="2"/>
  <c r="O60" i="2" s="1"/>
  <c r="N64" i="2"/>
  <c r="M64" i="2"/>
  <c r="O64" i="2" s="1"/>
  <c r="N68" i="2"/>
  <c r="M68" i="2"/>
  <c r="O68" i="2" s="1"/>
  <c r="N72" i="2"/>
  <c r="M72" i="2"/>
  <c r="O72" i="2" s="1"/>
  <c r="N76" i="2"/>
  <c r="M76" i="2"/>
  <c r="O76" i="2" s="1"/>
  <c r="N80" i="2"/>
  <c r="M80" i="2"/>
  <c r="O80" i="2" s="1"/>
  <c r="N84" i="2"/>
  <c r="M84" i="2"/>
  <c r="O84" i="2" s="1"/>
  <c r="N88" i="2"/>
  <c r="M88" i="2"/>
  <c r="O88" i="2" s="1"/>
  <c r="N92" i="2"/>
  <c r="M92" i="2"/>
  <c r="O92" i="2" s="1"/>
  <c r="M51" i="2"/>
  <c r="O51" i="2" s="1"/>
  <c r="N51" i="2"/>
  <c r="M59" i="2"/>
  <c r="O59" i="2" s="1"/>
  <c r="N59" i="2"/>
  <c r="M67" i="2"/>
  <c r="O67" i="2" s="1"/>
  <c r="N67" i="2"/>
  <c r="M79" i="2"/>
  <c r="O79" i="2" s="1"/>
  <c r="N79" i="2"/>
  <c r="M87" i="2"/>
  <c r="O87" i="2" s="1"/>
  <c r="N87" i="2"/>
  <c r="M4" i="2"/>
  <c r="O4" i="2" s="1"/>
  <c r="M5" i="2"/>
  <c r="O5" i="2" s="1"/>
  <c r="L9" i="2"/>
  <c r="P9" i="2"/>
  <c r="M10" i="2"/>
  <c r="O10" i="2" s="1"/>
  <c r="L17" i="2"/>
  <c r="P17" i="2"/>
  <c r="M18" i="2"/>
  <c r="O18" i="2" s="1"/>
  <c r="P94" i="2"/>
  <c r="P90" i="2"/>
  <c r="P86" i="2"/>
  <c r="P82" i="2"/>
  <c r="P78" i="2"/>
  <c r="P74" i="2"/>
  <c r="P70" i="2"/>
  <c r="P66" i="2"/>
  <c r="P62" i="2"/>
  <c r="P58" i="2"/>
  <c r="P54" i="2"/>
  <c r="P50" i="2"/>
  <c r="P46" i="2"/>
  <c r="P42" i="2"/>
  <c r="P38" i="2"/>
  <c r="P91" i="2"/>
  <c r="P87" i="2"/>
  <c r="P83" i="2"/>
  <c r="P79" i="2"/>
  <c r="P75" i="2"/>
  <c r="P71" i="2"/>
  <c r="P67" i="2"/>
  <c r="P63" i="2"/>
  <c r="P59" i="2"/>
  <c r="P55" i="2"/>
  <c r="P51" i="2"/>
  <c r="P47" i="2"/>
  <c r="P43" i="2"/>
  <c r="P39" i="2"/>
  <c r="P92" i="2"/>
  <c r="P88" i="2"/>
  <c r="P84" i="2"/>
  <c r="P80" i="2"/>
  <c r="P76" i="2"/>
  <c r="P72" i="2"/>
  <c r="P68" i="2"/>
  <c r="P64" i="2"/>
  <c r="P60" i="2"/>
  <c r="P56" i="2"/>
  <c r="P52" i="2"/>
  <c r="P48" i="2"/>
  <c r="P44" i="2"/>
  <c r="P40" i="2"/>
  <c r="P93" i="2"/>
  <c r="P89" i="2"/>
  <c r="P85" i="2"/>
  <c r="P81" i="2"/>
  <c r="P77" i="2"/>
  <c r="P73" i="2"/>
  <c r="P69" i="2"/>
  <c r="P65" i="2"/>
  <c r="P61" i="2"/>
  <c r="P57" i="2"/>
  <c r="P53" i="2"/>
  <c r="P49" i="2"/>
  <c r="P45" i="2"/>
  <c r="P41" i="2"/>
  <c r="M19" i="2"/>
  <c r="O19" i="2" s="1"/>
  <c r="C20" i="2"/>
  <c r="M20" i="2"/>
  <c r="O20" i="2" s="1"/>
  <c r="L23" i="2"/>
  <c r="P23" i="2"/>
  <c r="M24" i="2"/>
  <c r="O24" i="2" s="1"/>
  <c r="L27" i="2"/>
  <c r="P27" i="2"/>
  <c r="M28" i="2"/>
  <c r="O28" i="2" s="1"/>
  <c r="L31" i="2"/>
  <c r="P31" i="2"/>
  <c r="M32" i="2"/>
  <c r="O32" i="2" s="1"/>
  <c r="L35" i="2"/>
  <c r="P35" i="2"/>
  <c r="M36" i="2"/>
  <c r="O36" i="2" s="1"/>
  <c r="N42" i="2"/>
  <c r="M42" i="2"/>
  <c r="O42" i="2" s="1"/>
  <c r="N45" i="2"/>
  <c r="M45" i="2"/>
  <c r="O45" i="2" s="1"/>
  <c r="N49" i="2"/>
  <c r="M49" i="2"/>
  <c r="O49" i="2" s="1"/>
  <c r="N53" i="2"/>
  <c r="M53" i="2"/>
  <c r="O53" i="2" s="1"/>
  <c r="N57" i="2"/>
  <c r="M57" i="2"/>
  <c r="O57" i="2" s="1"/>
  <c r="N61" i="2"/>
  <c r="M61" i="2"/>
  <c r="O61" i="2" s="1"/>
  <c r="N65" i="2"/>
  <c r="M65" i="2"/>
  <c r="O65" i="2" s="1"/>
  <c r="N69" i="2"/>
  <c r="M69" i="2"/>
  <c r="O69" i="2" s="1"/>
  <c r="N73" i="2"/>
  <c r="M73" i="2"/>
  <c r="O73" i="2" s="1"/>
  <c r="N77" i="2"/>
  <c r="M77" i="2"/>
  <c r="O77" i="2" s="1"/>
  <c r="N81" i="2"/>
  <c r="M81" i="2"/>
  <c r="O81" i="2" s="1"/>
  <c r="N85" i="2"/>
  <c r="M85" i="2"/>
  <c r="O85" i="2" s="1"/>
  <c r="N89" i="2"/>
  <c r="M89" i="2"/>
  <c r="O89" i="2" s="1"/>
  <c r="N93" i="2"/>
  <c r="M93" i="2"/>
  <c r="O93" i="2" s="1"/>
  <c r="P25" i="2"/>
  <c r="N40" i="2"/>
  <c r="M40" i="2"/>
  <c r="O40" i="2" s="1"/>
  <c r="M47" i="2"/>
  <c r="O47" i="2" s="1"/>
  <c r="N47" i="2"/>
  <c r="M55" i="2"/>
  <c r="O55" i="2" s="1"/>
  <c r="N55" i="2"/>
  <c r="M63" i="2"/>
  <c r="O63" i="2" s="1"/>
  <c r="N63" i="2"/>
  <c r="M71" i="2"/>
  <c r="O71" i="2" s="1"/>
  <c r="N71" i="2"/>
  <c r="M75" i="2"/>
  <c r="O75" i="2" s="1"/>
  <c r="N75" i="2"/>
  <c r="M83" i="2"/>
  <c r="O83" i="2" s="1"/>
  <c r="N83" i="2"/>
  <c r="L8" i="2"/>
  <c r="P8" i="2"/>
  <c r="L12" i="2"/>
  <c r="P12" i="2"/>
  <c r="L13" i="2"/>
  <c r="P13" i="2"/>
  <c r="L14" i="2"/>
  <c r="P14" i="2"/>
  <c r="L15" i="2"/>
  <c r="P15" i="2"/>
  <c r="L16" i="2"/>
  <c r="L22" i="2"/>
  <c r="P22" i="2"/>
  <c r="L26" i="2"/>
  <c r="P26" i="2"/>
  <c r="L30" i="2"/>
  <c r="P30" i="2"/>
  <c r="L34" i="2"/>
  <c r="P34" i="2"/>
  <c r="L38" i="2"/>
  <c r="M39" i="2"/>
  <c r="O39" i="2" s="1"/>
  <c r="N39" i="2"/>
  <c r="N46" i="2"/>
  <c r="M46" i="2"/>
  <c r="O46" i="2" s="1"/>
  <c r="N50" i="2"/>
  <c r="M50" i="2"/>
  <c r="O50" i="2" s="1"/>
  <c r="N54" i="2"/>
  <c r="M54" i="2"/>
  <c r="O54" i="2" s="1"/>
  <c r="N58" i="2"/>
  <c r="M58" i="2"/>
  <c r="O58" i="2" s="1"/>
  <c r="N62" i="2"/>
  <c r="M62" i="2"/>
  <c r="O62" i="2" s="1"/>
  <c r="N66" i="2"/>
  <c r="M66" i="2"/>
  <c r="O66" i="2" s="1"/>
  <c r="N70" i="2"/>
  <c r="M70" i="2"/>
  <c r="O70" i="2" s="1"/>
  <c r="N74" i="2"/>
  <c r="M74" i="2"/>
  <c r="O74" i="2" s="1"/>
  <c r="N78" i="2"/>
  <c r="M78" i="2"/>
  <c r="O78" i="2" s="1"/>
  <c r="N82" i="2"/>
  <c r="M82" i="2"/>
  <c r="O82" i="2" s="1"/>
  <c r="N86" i="2"/>
  <c r="M86" i="2"/>
  <c r="O86" i="2" s="1"/>
  <c r="N90" i="2"/>
  <c r="M90" i="2"/>
  <c r="O90" i="2" s="1"/>
  <c r="N94" i="2"/>
  <c r="M94" i="2"/>
  <c r="O94" i="2" s="1"/>
  <c r="N43" i="2"/>
  <c r="P19" i="1"/>
  <c r="P21" i="1"/>
  <c r="L17" i="1"/>
  <c r="P24" i="1"/>
  <c r="L18" i="1"/>
  <c r="L15" i="1"/>
  <c r="P22" i="1"/>
  <c r="L16" i="1"/>
  <c r="N24" i="1"/>
  <c r="M24" i="1"/>
  <c r="O24" i="1" s="1"/>
  <c r="N20" i="1"/>
  <c r="M20" i="1"/>
  <c r="O20" i="1" s="1"/>
  <c r="L9" i="1"/>
  <c r="P28" i="1"/>
  <c r="P26" i="1"/>
  <c r="P25" i="1"/>
  <c r="P23" i="1"/>
  <c r="L22" i="1"/>
  <c r="L21" i="1"/>
  <c r="L20" i="1"/>
  <c r="L19" i="1"/>
  <c r="P12" i="1"/>
  <c r="P10" i="1"/>
  <c r="P9" i="1"/>
  <c r="P30" i="1"/>
  <c r="P29" i="1"/>
  <c r="M28" i="1"/>
  <c r="O28" i="1" s="1"/>
  <c r="P27" i="1"/>
  <c r="L26" i="1"/>
  <c r="L25" i="1"/>
  <c r="L24" i="1"/>
  <c r="L23" i="1"/>
  <c r="P16" i="1"/>
  <c r="P14" i="1"/>
  <c r="P13" i="1"/>
  <c r="M12" i="1"/>
  <c r="O12" i="1" s="1"/>
  <c r="P11" i="1"/>
  <c r="L10" i="1"/>
  <c r="L30" i="1"/>
  <c r="L29" i="1"/>
  <c r="L28" i="1"/>
  <c r="L27" i="1"/>
  <c r="P20" i="1"/>
  <c r="P18" i="1"/>
  <c r="P17" i="1"/>
  <c r="M16" i="1"/>
  <c r="O16" i="1" s="1"/>
  <c r="P15" i="1"/>
  <c r="L14" i="1"/>
  <c r="L13" i="1"/>
  <c r="L12" i="1"/>
  <c r="L11" i="1"/>
  <c r="M15" i="1"/>
  <c r="O15" i="1" s="1"/>
  <c r="N15" i="1"/>
  <c r="M21" i="1"/>
  <c r="O21" i="1" s="1"/>
  <c r="N21" i="1"/>
  <c r="M19" i="1"/>
  <c r="O19" i="1" s="1"/>
  <c r="N19" i="1"/>
  <c r="M25" i="1"/>
  <c r="O25" i="1" s="1"/>
  <c r="N25" i="1"/>
  <c r="M23" i="1"/>
  <c r="O23" i="1" s="1"/>
  <c r="N23" i="1"/>
  <c r="M17" i="1"/>
  <c r="O17" i="1" s="1"/>
  <c r="N17" i="1"/>
  <c r="M29" i="1"/>
  <c r="O29" i="1" s="1"/>
  <c r="N29" i="1"/>
  <c r="M27" i="1"/>
  <c r="O27" i="1" s="1"/>
  <c r="N27" i="1"/>
  <c r="M13" i="1"/>
  <c r="O13" i="1" s="1"/>
  <c r="N13" i="1"/>
  <c r="M11" i="1"/>
  <c r="O11" i="1" s="1"/>
  <c r="N11" i="1"/>
  <c r="M30" i="1"/>
  <c r="O30" i="1" s="1"/>
  <c r="M26" i="1"/>
  <c r="O26" i="1" s="1"/>
  <c r="M22" i="1"/>
  <c r="O22" i="1" s="1"/>
  <c r="M18" i="1"/>
  <c r="O18" i="1" s="1"/>
  <c r="M14" i="1"/>
  <c r="O14" i="1" s="1"/>
  <c r="M10" i="1"/>
  <c r="O10" i="1" s="1"/>
  <c r="N9" i="1"/>
  <c r="M9" i="1"/>
  <c r="O9" i="1" s="1"/>
  <c r="P5" i="1"/>
  <c r="P6" i="1"/>
  <c r="N6" i="1"/>
  <c r="M6" i="1"/>
  <c r="O6" i="1" s="1"/>
  <c r="M7" i="1"/>
  <c r="O7" i="1" s="1"/>
  <c r="N7" i="1"/>
  <c r="L5" i="1"/>
  <c r="L4" i="1"/>
  <c r="P4" i="1"/>
  <c r="M5" i="1"/>
  <c r="O5" i="1" s="1"/>
  <c r="L8" i="1"/>
  <c r="P8" i="1"/>
  <c r="C20" i="1"/>
  <c r="M4" i="1"/>
  <c r="O4" i="1" s="1"/>
  <c r="L7" i="1"/>
  <c r="P7" i="1"/>
  <c r="M8" i="1"/>
  <c r="O8" i="1" s="1"/>
</calcChain>
</file>

<file path=xl/sharedStrings.xml><?xml version="1.0" encoding="utf-8"?>
<sst xmlns="http://schemas.openxmlformats.org/spreadsheetml/2006/main" count="150" uniqueCount="47">
  <si>
    <t>Orifice Dia, d</t>
  </si>
  <si>
    <t>μm</t>
  </si>
  <si>
    <t>L/d Ratio</t>
  </si>
  <si>
    <t>L</t>
  </si>
  <si>
    <t>Jet Velocity</t>
  </si>
  <si>
    <t>m/s</t>
  </si>
  <si>
    <t>Flow Rate</t>
  </si>
  <si>
    <t>ml/min</t>
  </si>
  <si>
    <t>Leakage Current Resistor</t>
  </si>
  <si>
    <t>kΩ</t>
  </si>
  <si>
    <t>Pressure</t>
  </si>
  <si>
    <t>psig</t>
  </si>
  <si>
    <t>Density</t>
  </si>
  <si>
    <t>kg/m^3</t>
  </si>
  <si>
    <t>Surface Tension</t>
  </si>
  <si>
    <t>N/m</t>
  </si>
  <si>
    <r>
      <t xml:space="preserve">Dynamic Viscosity, </t>
    </r>
    <r>
      <rPr>
        <sz val="11"/>
        <color theme="1"/>
        <rFont val="Calibri"/>
        <family val="2"/>
      </rPr>
      <t>μ</t>
    </r>
  </si>
  <si>
    <t>cP</t>
  </si>
  <si>
    <r>
      <t>Jet Re</t>
    </r>
    <r>
      <rPr>
        <sz val="11"/>
        <color theme="1"/>
        <rFont val="Calibri"/>
        <family val="2"/>
        <scheme val="minor"/>
      </rPr>
      <t xml:space="preserve"> #</t>
    </r>
  </si>
  <si>
    <t>We #</t>
  </si>
  <si>
    <t>Oh #</t>
  </si>
  <si>
    <r>
      <t xml:space="preserve">ionic mobility, </t>
    </r>
    <r>
      <rPr>
        <sz val="11"/>
        <color theme="1"/>
        <rFont val="Calibri"/>
        <family val="2"/>
      </rPr>
      <t>κ</t>
    </r>
  </si>
  <si>
    <t>m^2/N*s</t>
  </si>
  <si>
    <r>
      <t xml:space="preserve">relative permittivity, </t>
    </r>
    <r>
      <rPr>
        <sz val="11"/>
        <color theme="1"/>
        <rFont val="Calibri"/>
        <family val="2"/>
      </rPr>
      <t>ε</t>
    </r>
    <r>
      <rPr>
        <vertAlign val="subscript"/>
        <sz val="11"/>
        <color theme="1"/>
        <rFont val="Calibri"/>
        <family val="2"/>
      </rPr>
      <t>r</t>
    </r>
  </si>
  <si>
    <r>
      <t>permittivity of vacuum, ε</t>
    </r>
    <r>
      <rPr>
        <vertAlign val="subscript"/>
        <sz val="11"/>
        <color theme="1"/>
        <rFont val="Calibri"/>
        <family val="2"/>
        <scheme val="minor"/>
      </rPr>
      <t>0</t>
    </r>
  </si>
  <si>
    <t>F/m</t>
  </si>
  <si>
    <r>
      <t xml:space="preserve">permittivity, </t>
    </r>
    <r>
      <rPr>
        <sz val="11"/>
        <color theme="1"/>
        <rFont val="Calibri"/>
        <family val="2"/>
      </rPr>
      <t>ε</t>
    </r>
  </si>
  <si>
    <t>M</t>
  </si>
  <si>
    <t>Voltage</t>
  </si>
  <si>
    <r>
      <t>Spray Current, I</t>
    </r>
    <r>
      <rPr>
        <vertAlign val="subscript"/>
        <sz val="11"/>
        <color theme="1"/>
        <rFont val="Calibri"/>
        <family val="2"/>
        <scheme val="minor"/>
      </rPr>
      <t>S</t>
    </r>
  </si>
  <si>
    <t>Leakage Voltage</t>
  </si>
  <si>
    <r>
      <t>Leakage Current, I</t>
    </r>
    <r>
      <rPr>
        <vertAlign val="subscript"/>
        <sz val="11"/>
        <color theme="1"/>
        <rFont val="Calibri"/>
        <family val="2"/>
        <scheme val="minor"/>
      </rPr>
      <t>L</t>
    </r>
  </si>
  <si>
    <r>
      <t>Total Current, I</t>
    </r>
    <r>
      <rPr>
        <vertAlign val="subscript"/>
        <sz val="11"/>
        <color theme="1"/>
        <rFont val="Calibri"/>
        <family val="2"/>
        <scheme val="minor"/>
      </rPr>
      <t>T</t>
    </r>
  </si>
  <si>
    <r>
      <t>Spray Specific Charge, Q</t>
    </r>
    <r>
      <rPr>
        <vertAlign val="subscript"/>
        <sz val="11"/>
        <color theme="1"/>
        <rFont val="Calibri"/>
        <family val="2"/>
        <scheme val="minor"/>
      </rPr>
      <t>S</t>
    </r>
  </si>
  <si>
    <t>Total Specific Charge</t>
  </si>
  <si>
    <r>
      <t xml:space="preserve">Nozzle Efficiency, </t>
    </r>
    <r>
      <rPr>
        <sz val="11"/>
        <color theme="1"/>
        <rFont val="Times New Roman"/>
        <family val="1"/>
      </rPr>
      <t>η</t>
    </r>
  </si>
  <si>
    <t>C</t>
  </si>
  <si>
    <t>T</t>
  </si>
  <si>
    <t>[kV]</t>
  </si>
  <si>
    <r>
      <t>[</t>
    </r>
    <r>
      <rPr>
        <sz val="11"/>
        <color theme="1"/>
        <rFont val="Calibri"/>
        <family val="2"/>
      </rPr>
      <t>μA]</t>
    </r>
  </si>
  <si>
    <t>[mV]</t>
  </si>
  <si>
    <t>[C/m^3]</t>
  </si>
  <si>
    <t>Time</t>
  </si>
  <si>
    <t>[min]</t>
  </si>
  <si>
    <t>May 2016</t>
  </si>
  <si>
    <t xml:space="preserve">Study of transient response of spray specific charge and total current to constant a constant input voltage, when spraying soybean oil.  </t>
  </si>
  <si>
    <t>Alpha Nozzle Test Data: Study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</si>
</sst>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0.0000"/>
    <numFmt numFmtId="166" formatCode="0.000"/>
    <numFmt numFmtId="167" formatCode="0.000E+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vertAlign val="subscript"/>
      <sz val="11"/>
      <color theme="1"/>
      <name val="Calibri"/>
      <family val="2"/>
    </font>
    <font>
      <vertAlign val="subscript"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0" fillId="0" borderId="1" xfId="0" applyNumberFormat="1" applyFont="1" applyFill="1" applyBorder="1" applyAlignment="1">
      <alignment horizontal="center" vertical="center"/>
    </xf>
    <xf numFmtId="2" fontId="0" fillId="0" borderId="1" xfId="0" applyNumberFormat="1" applyFont="1" applyFill="1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165" fontId="0" fillId="0" borderId="1" xfId="0" applyNumberFormat="1" applyFill="1" applyBorder="1" applyAlignment="1">
      <alignment horizontal="center" vertical="center"/>
    </xf>
    <xf numFmtId="1" fontId="0" fillId="2" borderId="1" xfId="0" applyNumberFormat="1" applyFill="1" applyBorder="1" applyAlignment="1">
      <alignment horizontal="center" vertical="center"/>
    </xf>
    <xf numFmtId="166" fontId="0" fillId="2" borderId="1" xfId="0" applyNumberFormat="1" applyFill="1" applyBorder="1" applyAlignment="1">
      <alignment horizontal="center" vertical="center"/>
    </xf>
    <xf numFmtId="167" fontId="0" fillId="2" borderId="1" xfId="0" applyNumberFormat="1" applyFill="1" applyBorder="1" applyAlignment="1">
      <alignment horizontal="center" vertical="center"/>
    </xf>
    <xf numFmtId="11" fontId="0" fillId="2" borderId="1" xfId="0" applyNumberFormat="1" applyFill="1" applyBorder="1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164" fontId="0" fillId="0" borderId="2" xfId="0" applyNumberFormat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horizontal="center"/>
    </xf>
    <xf numFmtId="1" fontId="0" fillId="0" borderId="1" xfId="0" applyNumberFormat="1" applyFill="1" applyBorder="1" applyAlignment="1">
      <alignment horizontal="center" vertical="center"/>
    </xf>
    <xf numFmtId="166" fontId="0" fillId="0" borderId="1" xfId="0" applyNumberFormat="1" applyFill="1" applyBorder="1" applyAlignment="1">
      <alignment horizontal="center" vertical="center"/>
    </xf>
    <xf numFmtId="0" fontId="0" fillId="0" borderId="0" xfId="0" quotePrefix="1"/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tabSelected="1" workbookViewId="0">
      <selection activeCell="B6" sqref="B6"/>
    </sheetView>
  </sheetViews>
  <sheetFormatPr defaultRowHeight="15" x14ac:dyDescent="0.25"/>
  <sheetData>
    <row r="1" spans="1:1" x14ac:dyDescent="0.25">
      <c r="A1" s="27" t="s">
        <v>46</v>
      </c>
    </row>
    <row r="2" spans="1:1" x14ac:dyDescent="0.25">
      <c r="A2" s="26" t="s">
        <v>44</v>
      </c>
    </row>
    <row r="3" spans="1:1" x14ac:dyDescent="0.25">
      <c r="A3" t="s">
        <v>45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"/>
  <sheetViews>
    <sheetView workbookViewId="0"/>
  </sheetViews>
  <sheetFormatPr defaultRowHeight="15" x14ac:dyDescent="0.25"/>
  <cols>
    <col min="2" max="2" width="24.28515625" bestFit="1" customWidth="1"/>
    <col min="3" max="3" width="15.5703125" bestFit="1" customWidth="1"/>
    <col min="13" max="13" width="9.85546875" customWidth="1"/>
    <col min="14" max="14" width="10.5703125" customWidth="1"/>
  </cols>
  <sheetData>
    <row r="1" spans="1:16" x14ac:dyDescent="0.25">
      <c r="A1" s="1"/>
      <c r="B1" s="1"/>
      <c r="C1" s="2"/>
      <c r="D1" s="1"/>
      <c r="E1" s="1"/>
      <c r="F1" s="1"/>
      <c r="G1" s="1"/>
      <c r="H1" s="1"/>
      <c r="I1" s="1"/>
      <c r="J1" s="1"/>
    </row>
    <row r="2" spans="1:16" ht="63" x14ac:dyDescent="0.25">
      <c r="A2" s="1"/>
      <c r="F2" s="18" t="s">
        <v>42</v>
      </c>
      <c r="G2" s="18" t="s">
        <v>28</v>
      </c>
      <c r="H2" s="18" t="s">
        <v>29</v>
      </c>
      <c r="I2" s="19" t="s">
        <v>30</v>
      </c>
      <c r="J2" s="18" t="s">
        <v>31</v>
      </c>
      <c r="K2" s="18" t="s">
        <v>32</v>
      </c>
      <c r="L2" s="18" t="s">
        <v>33</v>
      </c>
      <c r="M2" s="18" t="s">
        <v>34</v>
      </c>
      <c r="N2" s="20" t="s">
        <v>35</v>
      </c>
      <c r="O2" s="20" t="s">
        <v>36</v>
      </c>
      <c r="P2" s="20" t="s">
        <v>37</v>
      </c>
    </row>
    <row r="3" spans="1:16" x14ac:dyDescent="0.25">
      <c r="A3" s="1"/>
      <c r="B3" s="3" t="s">
        <v>0</v>
      </c>
      <c r="C3" s="4">
        <v>250</v>
      </c>
      <c r="D3" s="5" t="s">
        <v>1</v>
      </c>
      <c r="F3" s="23" t="s">
        <v>43</v>
      </c>
      <c r="G3" s="21" t="s">
        <v>38</v>
      </c>
      <c r="H3" s="21" t="s">
        <v>39</v>
      </c>
      <c r="I3" s="22" t="s">
        <v>40</v>
      </c>
      <c r="J3" s="21" t="s">
        <v>39</v>
      </c>
      <c r="K3" s="21" t="s">
        <v>39</v>
      </c>
      <c r="L3" s="21" t="s">
        <v>41</v>
      </c>
      <c r="M3" s="21" t="s">
        <v>41</v>
      </c>
      <c r="N3" s="21"/>
      <c r="O3" s="21"/>
      <c r="P3" s="21"/>
    </row>
    <row r="4" spans="1:16" x14ac:dyDescent="0.25">
      <c r="A4" s="1"/>
      <c r="B4" s="3" t="s">
        <v>2</v>
      </c>
      <c r="C4" s="6">
        <v>1</v>
      </c>
      <c r="D4" s="5"/>
      <c r="F4" s="24">
        <v>0</v>
      </c>
      <c r="G4" s="24">
        <v>4</v>
      </c>
      <c r="H4" s="25">
        <v>0.125</v>
      </c>
      <c r="I4" s="24">
        <v>41</v>
      </c>
      <c r="J4" s="16">
        <f t="shared" ref="J4:J30" si="0">I4*0.001/($C$8*1000)*1000000</f>
        <v>0.42051282051282052</v>
      </c>
      <c r="K4" s="16">
        <f>H4+J4</f>
        <v>0.54551282051282057</v>
      </c>
      <c r="L4" s="8">
        <f t="shared" ref="L4:L30" si="1">(H4*0.000001)/($C$7*0.000000017)</f>
        <v>0.33287308359089224</v>
      </c>
      <c r="M4" s="8">
        <f t="shared" ref="M4:M30" si="2">(K4*0.000001)/($C$7*0.000000017)</f>
        <v>1.4526922776197402</v>
      </c>
      <c r="N4" s="16">
        <f>H4/K4</f>
        <v>0.22914218566392477</v>
      </c>
      <c r="O4" s="13">
        <f t="shared" ref="O4:O30" si="3">(M4*($C$3*0.000001)^2)/($C$19*G4*1000)</f>
        <v>0.85452282795220635</v>
      </c>
      <c r="P4" s="16">
        <f t="shared" ref="P4:P30" si="4">($C$19*G4*1000)/($C$12*0.001*$C$16)</f>
        <v>3541.6751267999998</v>
      </c>
    </row>
    <row r="5" spans="1:16" x14ac:dyDescent="0.25">
      <c r="A5" s="1"/>
      <c r="B5" s="3" t="s">
        <v>3</v>
      </c>
      <c r="C5" s="6">
        <f>C3*C4</f>
        <v>250</v>
      </c>
      <c r="D5" s="5" t="s">
        <v>1</v>
      </c>
      <c r="F5" s="24">
        <v>1</v>
      </c>
      <c r="G5" s="24">
        <v>4</v>
      </c>
      <c r="H5" s="25">
        <v>0.151</v>
      </c>
      <c r="I5" s="24">
        <v>49</v>
      </c>
      <c r="J5" s="16">
        <f t="shared" si="0"/>
        <v>0.50256410256410267</v>
      </c>
      <c r="K5" s="16">
        <f>H5+J5</f>
        <v>0.65356410256410269</v>
      </c>
      <c r="L5" s="8">
        <f t="shared" si="1"/>
        <v>0.40211068497779778</v>
      </c>
      <c r="M5" s="8">
        <f t="shared" si="2"/>
        <v>1.7404311851586161</v>
      </c>
      <c r="N5" s="16">
        <f t="shared" ref="N5:N8" si="5">H5/K5</f>
        <v>0.23104084114716147</v>
      </c>
      <c r="O5" s="13">
        <f t="shared" si="3"/>
        <v>1.023780604544009</v>
      </c>
      <c r="P5" s="16">
        <f t="shared" si="4"/>
        <v>3541.6751267999998</v>
      </c>
    </row>
    <row r="6" spans="1:16" x14ac:dyDescent="0.25">
      <c r="A6" s="1"/>
      <c r="B6" s="3" t="s">
        <v>4</v>
      </c>
      <c r="C6" s="7">
        <v>7.5</v>
      </c>
      <c r="D6" s="5" t="s">
        <v>5</v>
      </c>
      <c r="F6" s="24">
        <v>2</v>
      </c>
      <c r="G6" s="24">
        <v>4</v>
      </c>
      <c r="H6" s="25">
        <v>0.16800000000000001</v>
      </c>
      <c r="I6" s="24">
        <v>57</v>
      </c>
      <c r="J6" s="16">
        <f t="shared" si="0"/>
        <v>0.58461538461538465</v>
      </c>
      <c r="K6" s="16">
        <f t="shared" ref="K6:K8" si="6">H6+J6</f>
        <v>0.75261538461538469</v>
      </c>
      <c r="L6" s="8">
        <f t="shared" si="1"/>
        <v>0.44738142434615913</v>
      </c>
      <c r="M6" s="8">
        <f t="shared" si="2"/>
        <v>2.0042032306789479</v>
      </c>
      <c r="N6" s="16">
        <f t="shared" si="5"/>
        <v>0.223221586263287</v>
      </c>
      <c r="O6" s="13">
        <f t="shared" si="3"/>
        <v>1.17894026068405</v>
      </c>
      <c r="P6" s="16">
        <f t="shared" si="4"/>
        <v>3541.6751267999998</v>
      </c>
    </row>
    <row r="7" spans="1:16" x14ac:dyDescent="0.25">
      <c r="A7" s="1"/>
      <c r="B7" s="3" t="s">
        <v>6</v>
      </c>
      <c r="C7" s="8">
        <f>PI()/4*(C3*0.000001)^2*C6*60000000</f>
        <v>22.089323345553233</v>
      </c>
      <c r="D7" s="9" t="s">
        <v>7</v>
      </c>
      <c r="F7" s="24">
        <v>3</v>
      </c>
      <c r="G7" s="24">
        <v>4</v>
      </c>
      <c r="H7" s="25">
        <v>0.186</v>
      </c>
      <c r="I7" s="24">
        <v>60</v>
      </c>
      <c r="J7" s="16">
        <f t="shared" si="0"/>
        <v>0.61538461538461542</v>
      </c>
      <c r="K7" s="16">
        <f t="shared" si="6"/>
        <v>0.80138461538461536</v>
      </c>
      <c r="L7" s="8">
        <f t="shared" si="1"/>
        <v>0.49531514838324764</v>
      </c>
      <c r="M7" s="8">
        <f t="shared" si="2"/>
        <v>2.1340749445230247</v>
      </c>
      <c r="N7" s="16">
        <f t="shared" si="5"/>
        <v>0.23209829141869842</v>
      </c>
      <c r="O7" s="13">
        <f t="shared" si="3"/>
        <v>1.2553352039867569</v>
      </c>
      <c r="P7" s="16">
        <f t="shared" si="4"/>
        <v>3541.6751267999998</v>
      </c>
    </row>
    <row r="8" spans="1:16" x14ac:dyDescent="0.25">
      <c r="A8" s="1"/>
      <c r="B8" s="3" t="s">
        <v>8</v>
      </c>
      <c r="C8" s="4">
        <v>97.5</v>
      </c>
      <c r="D8" s="5" t="s">
        <v>9</v>
      </c>
      <c r="F8" s="24">
        <v>4</v>
      </c>
      <c r="G8" s="24">
        <v>4</v>
      </c>
      <c r="H8" s="25">
        <v>0.192</v>
      </c>
      <c r="I8" s="24">
        <v>62</v>
      </c>
      <c r="J8" s="16">
        <f t="shared" si="0"/>
        <v>0.63589743589743586</v>
      </c>
      <c r="K8" s="16">
        <f t="shared" si="6"/>
        <v>0.82789743589743581</v>
      </c>
      <c r="L8" s="8">
        <f t="shared" si="1"/>
        <v>0.51129305639561051</v>
      </c>
      <c r="M8" s="8">
        <f t="shared" si="2"/>
        <v>2.20467817907338</v>
      </c>
      <c r="N8" s="16">
        <f t="shared" si="5"/>
        <v>0.23191278493557982</v>
      </c>
      <c r="O8" s="13">
        <f t="shared" si="3"/>
        <v>1.2968664192207209</v>
      </c>
      <c r="P8" s="16">
        <f t="shared" si="4"/>
        <v>3541.6751267999998</v>
      </c>
    </row>
    <row r="9" spans="1:16" x14ac:dyDescent="0.25">
      <c r="A9" s="1"/>
      <c r="B9" s="3" t="s">
        <v>10</v>
      </c>
      <c r="C9" s="10"/>
      <c r="D9" s="9" t="s">
        <v>11</v>
      </c>
      <c r="F9" s="24">
        <v>5</v>
      </c>
      <c r="G9" s="24">
        <v>4</v>
      </c>
      <c r="H9" s="25">
        <v>0.20399999999999999</v>
      </c>
      <c r="I9" s="24">
        <v>63</v>
      </c>
      <c r="J9" s="16">
        <f t="shared" si="0"/>
        <v>0.64615384615384619</v>
      </c>
      <c r="K9" s="16">
        <f t="shared" ref="K9" si="7">H9+J9</f>
        <v>0.85015384615384615</v>
      </c>
      <c r="L9" s="8">
        <f t="shared" si="1"/>
        <v>0.54324887242033604</v>
      </c>
      <c r="M9" s="8">
        <f t="shared" si="2"/>
        <v>2.263946658367102</v>
      </c>
      <c r="N9" s="16">
        <f t="shared" ref="N9" si="8">H9/K9</f>
        <v>0.23995656894679696</v>
      </c>
      <c r="O9" s="13">
        <f t="shared" si="3"/>
        <v>1.3317301472894643</v>
      </c>
      <c r="P9" s="16">
        <f t="shared" si="4"/>
        <v>3541.6751267999998</v>
      </c>
    </row>
    <row r="10" spans="1:16" x14ac:dyDescent="0.25">
      <c r="A10" s="1"/>
      <c r="B10" s="3" t="s">
        <v>12</v>
      </c>
      <c r="C10" s="10">
        <v>840</v>
      </c>
      <c r="D10" s="9" t="s">
        <v>13</v>
      </c>
      <c r="F10" s="24">
        <v>6</v>
      </c>
      <c r="G10" s="24">
        <v>4</v>
      </c>
      <c r="H10" s="25">
        <v>0.23799999999999999</v>
      </c>
      <c r="I10" s="24">
        <v>65</v>
      </c>
      <c r="J10" s="16">
        <f t="shared" si="0"/>
        <v>0.66666666666666674</v>
      </c>
      <c r="K10" s="16">
        <f t="shared" ref="K10:K30" si="9">H10+J10</f>
        <v>0.90466666666666673</v>
      </c>
      <c r="L10" s="8">
        <f t="shared" si="1"/>
        <v>0.63379035115705884</v>
      </c>
      <c r="M10" s="8">
        <f t="shared" si="2"/>
        <v>2.4091134636418174</v>
      </c>
      <c r="N10" s="16">
        <f t="shared" ref="N10:N30" si="10">H10/K10</f>
        <v>0.26308032424465733</v>
      </c>
      <c r="O10" s="13">
        <f t="shared" si="3"/>
        <v>1.4171221817066859</v>
      </c>
      <c r="P10" s="16">
        <f t="shared" si="4"/>
        <v>3541.6751267999998</v>
      </c>
    </row>
    <row r="11" spans="1:16" x14ac:dyDescent="0.25">
      <c r="A11" s="1"/>
      <c r="B11" s="3" t="s">
        <v>14</v>
      </c>
      <c r="C11" s="11">
        <v>3.3000000000000002E-2</v>
      </c>
      <c r="D11" s="9" t="s">
        <v>15</v>
      </c>
      <c r="F11" s="24">
        <v>7</v>
      </c>
      <c r="G11" s="24">
        <v>4</v>
      </c>
      <c r="H11" s="25">
        <v>0.24299999999999999</v>
      </c>
      <c r="I11" s="24">
        <v>73</v>
      </c>
      <c r="J11" s="16">
        <f t="shared" si="0"/>
        <v>0.74871794871794861</v>
      </c>
      <c r="K11" s="16">
        <f t="shared" si="9"/>
        <v>0.99171794871794861</v>
      </c>
      <c r="L11" s="8">
        <f t="shared" si="1"/>
        <v>0.64710527450069444</v>
      </c>
      <c r="M11" s="8">
        <f t="shared" si="2"/>
        <v>2.6409296931374229</v>
      </c>
      <c r="N11" s="16">
        <f t="shared" si="10"/>
        <v>0.24502934560591569</v>
      </c>
      <c r="O11" s="13">
        <f t="shared" si="3"/>
        <v>1.5534843439110446</v>
      </c>
      <c r="P11" s="16">
        <f t="shared" si="4"/>
        <v>3541.6751267999998</v>
      </c>
    </row>
    <row r="12" spans="1:16" x14ac:dyDescent="0.25">
      <c r="A12" s="1"/>
      <c r="B12" s="3" t="s">
        <v>16</v>
      </c>
      <c r="C12" s="10">
        <v>61</v>
      </c>
      <c r="D12" s="9" t="s">
        <v>17</v>
      </c>
      <c r="F12" s="24">
        <v>8</v>
      </c>
      <c r="G12" s="24">
        <v>4</v>
      </c>
      <c r="H12" s="25">
        <v>0.22600000000000001</v>
      </c>
      <c r="I12" s="24">
        <v>74</v>
      </c>
      <c r="J12" s="16">
        <f t="shared" si="0"/>
        <v>0.75897435897435894</v>
      </c>
      <c r="K12" s="16">
        <f t="shared" si="9"/>
        <v>0.98497435897435892</v>
      </c>
      <c r="L12" s="8">
        <f t="shared" si="1"/>
        <v>0.60183453513233309</v>
      </c>
      <c r="M12" s="8">
        <f t="shared" si="2"/>
        <v>2.6229716170380577</v>
      </c>
      <c r="N12" s="16">
        <f t="shared" si="10"/>
        <v>0.22944759723017652</v>
      </c>
      <c r="O12" s="13">
        <f t="shared" si="3"/>
        <v>1.5429207949685568</v>
      </c>
      <c r="P12" s="16">
        <f t="shared" si="4"/>
        <v>3541.6751267999998</v>
      </c>
    </row>
    <row r="13" spans="1:16" x14ac:dyDescent="0.25">
      <c r="A13" s="1"/>
      <c r="B13" s="3" t="s">
        <v>18</v>
      </c>
      <c r="C13" s="8">
        <f>(C10*C6*C3*0.000001)/(C12*0.001)</f>
        <v>25.819672131147541</v>
      </c>
      <c r="D13" s="9"/>
      <c r="F13" s="24">
        <v>9</v>
      </c>
      <c r="G13" s="24">
        <v>4</v>
      </c>
      <c r="H13" s="25">
        <v>0.24099999999999999</v>
      </c>
      <c r="I13" s="24">
        <v>76</v>
      </c>
      <c r="J13" s="16">
        <f t="shared" si="0"/>
        <v>0.77948717948717949</v>
      </c>
      <c r="K13" s="16">
        <f t="shared" si="9"/>
        <v>1.0204871794871795</v>
      </c>
      <c r="L13" s="8">
        <f t="shared" si="1"/>
        <v>0.64177930516324022</v>
      </c>
      <c r="M13" s="8">
        <f t="shared" si="2"/>
        <v>2.7175417136069577</v>
      </c>
      <c r="N13" s="16">
        <f t="shared" si="10"/>
        <v>0.23616171260584437</v>
      </c>
      <c r="O13" s="13">
        <f t="shared" si="3"/>
        <v>1.5985501306542824</v>
      </c>
      <c r="P13" s="16">
        <f t="shared" si="4"/>
        <v>3541.6751267999998</v>
      </c>
    </row>
    <row r="14" spans="1:16" x14ac:dyDescent="0.25">
      <c r="A14" s="1"/>
      <c r="B14" s="3" t="s">
        <v>19</v>
      </c>
      <c r="C14" s="12">
        <f>C10*C6^2*C3*0.000001/C11</f>
        <v>357.95454545454544</v>
      </c>
      <c r="D14" s="9"/>
      <c r="F14" s="24">
        <v>10</v>
      </c>
      <c r="G14" s="24">
        <v>4</v>
      </c>
      <c r="H14" s="25">
        <v>0.252</v>
      </c>
      <c r="I14" s="24">
        <v>77</v>
      </c>
      <c r="J14" s="16">
        <f t="shared" si="0"/>
        <v>0.78974358974358971</v>
      </c>
      <c r="K14" s="16">
        <f t="shared" si="9"/>
        <v>1.0417435897435898</v>
      </c>
      <c r="L14" s="8">
        <f t="shared" si="1"/>
        <v>0.67107213651923869</v>
      </c>
      <c r="M14" s="8">
        <f t="shared" si="2"/>
        <v>2.7741472082319532</v>
      </c>
      <c r="N14" s="16">
        <f t="shared" si="10"/>
        <v>0.24190213645761541</v>
      </c>
      <c r="O14" s="13">
        <f t="shared" si="3"/>
        <v>1.6318474008950525</v>
      </c>
      <c r="P14" s="16">
        <f t="shared" si="4"/>
        <v>3541.6751267999998</v>
      </c>
    </row>
    <row r="15" spans="1:16" x14ac:dyDescent="0.25">
      <c r="A15" s="1"/>
      <c r="B15" s="3" t="s">
        <v>20</v>
      </c>
      <c r="C15" s="13">
        <f>C12*0.001/SQRT(C10*C11*C3*0.000001)</f>
        <v>0.73276246965905456</v>
      </c>
      <c r="D15" s="9"/>
      <c r="F15" s="24">
        <v>11</v>
      </c>
      <c r="G15" s="24">
        <v>4</v>
      </c>
      <c r="H15" s="25">
        <v>0.28199999999999997</v>
      </c>
      <c r="I15" s="24">
        <v>78</v>
      </c>
      <c r="J15" s="16">
        <f t="shared" si="0"/>
        <v>0.79999999999999993</v>
      </c>
      <c r="K15" s="16">
        <f t="shared" si="9"/>
        <v>1.0819999999999999</v>
      </c>
      <c r="L15" s="8">
        <f t="shared" si="1"/>
        <v>0.75096167658105273</v>
      </c>
      <c r="M15" s="8">
        <f t="shared" si="2"/>
        <v>2.8813494115627627</v>
      </c>
      <c r="N15" s="16">
        <f t="shared" si="10"/>
        <v>0.26062846580406657</v>
      </c>
      <c r="O15" s="13">
        <f t="shared" si="3"/>
        <v>1.694907369867318</v>
      </c>
      <c r="P15" s="16">
        <f t="shared" si="4"/>
        <v>3541.6751267999998</v>
      </c>
    </row>
    <row r="16" spans="1:16" x14ac:dyDescent="0.25">
      <c r="A16" s="1"/>
      <c r="B16" s="3" t="s">
        <v>21</v>
      </c>
      <c r="C16" s="14">
        <f>0.00000000003/(C12*0.001)</f>
        <v>4.9180327868852461E-10</v>
      </c>
      <c r="D16" s="9" t="s">
        <v>22</v>
      </c>
      <c r="F16" s="24">
        <v>12</v>
      </c>
      <c r="G16" s="24">
        <v>4</v>
      </c>
      <c r="H16" s="25">
        <v>0.27800000000000002</v>
      </c>
      <c r="I16" s="24">
        <v>79</v>
      </c>
      <c r="J16" s="16">
        <f t="shared" si="0"/>
        <v>0.81025641025641026</v>
      </c>
      <c r="K16" s="16">
        <f t="shared" si="9"/>
        <v>1.0882564102564103</v>
      </c>
      <c r="L16" s="8">
        <f t="shared" si="1"/>
        <v>0.7403097379061444</v>
      </c>
      <c r="M16" s="8">
        <f t="shared" si="2"/>
        <v>2.8980101361568509</v>
      </c>
      <c r="N16" s="16">
        <f t="shared" si="10"/>
        <v>0.25545450261533387</v>
      </c>
      <c r="O16" s="13">
        <f t="shared" si="3"/>
        <v>1.7047077726884858</v>
      </c>
      <c r="P16" s="16">
        <f t="shared" si="4"/>
        <v>3541.6751267999998</v>
      </c>
    </row>
    <row r="17" spans="1:16" ht="15" customHeight="1" x14ac:dyDescent="0.25">
      <c r="A17" s="1"/>
      <c r="B17" s="3" t="s">
        <v>23</v>
      </c>
      <c r="C17" s="10">
        <v>3</v>
      </c>
      <c r="D17" s="9"/>
      <c r="F17" s="24">
        <v>13</v>
      </c>
      <c r="G17" s="24">
        <v>4</v>
      </c>
      <c r="H17" s="25">
        <v>0.27500000000000002</v>
      </c>
      <c r="I17" s="24">
        <v>81</v>
      </c>
      <c r="J17" s="16">
        <f t="shared" si="0"/>
        <v>0.83076923076923082</v>
      </c>
      <c r="K17" s="16">
        <f t="shared" si="9"/>
        <v>1.1057692307692308</v>
      </c>
      <c r="L17" s="8">
        <f t="shared" si="1"/>
        <v>0.73232078389996291</v>
      </c>
      <c r="M17" s="8">
        <f t="shared" si="2"/>
        <v>2.944646508688662</v>
      </c>
      <c r="N17" s="16">
        <f t="shared" si="10"/>
        <v>0.24869565217391304</v>
      </c>
      <c r="O17" s="13">
        <f t="shared" si="3"/>
        <v>1.7321408674706884</v>
      </c>
      <c r="P17" s="16">
        <f t="shared" si="4"/>
        <v>3541.6751267999998</v>
      </c>
    </row>
    <row r="18" spans="1:16" ht="15" customHeight="1" x14ac:dyDescent="0.25">
      <c r="A18" s="1"/>
      <c r="B18" s="3" t="s">
        <v>24</v>
      </c>
      <c r="C18" s="14">
        <v>8.8541878170000005E-12</v>
      </c>
      <c r="D18" s="9" t="s">
        <v>25</v>
      </c>
      <c r="F18" s="24">
        <v>14</v>
      </c>
      <c r="G18" s="24">
        <v>4</v>
      </c>
      <c r="H18" s="25">
        <v>0.27300000000000002</v>
      </c>
      <c r="I18" s="24">
        <v>84</v>
      </c>
      <c r="J18" s="16">
        <f t="shared" si="0"/>
        <v>0.86153846153846159</v>
      </c>
      <c r="K18" s="16">
        <f t="shared" si="9"/>
        <v>1.1345384615384617</v>
      </c>
      <c r="L18" s="8">
        <f t="shared" si="1"/>
        <v>0.7269948145625087</v>
      </c>
      <c r="M18" s="8">
        <f t="shared" si="2"/>
        <v>3.0212585291581968</v>
      </c>
      <c r="N18" s="16">
        <f t="shared" si="10"/>
        <v>0.24062648315140006</v>
      </c>
      <c r="O18" s="13">
        <f t="shared" si="3"/>
        <v>1.7772066542139258</v>
      </c>
      <c r="P18" s="16">
        <f t="shared" si="4"/>
        <v>3541.6751267999998</v>
      </c>
    </row>
    <row r="19" spans="1:16" x14ac:dyDescent="0.25">
      <c r="A19" s="1"/>
      <c r="B19" s="3" t="s">
        <v>26</v>
      </c>
      <c r="C19" s="15">
        <f>C17*C18</f>
        <v>2.6562563451000001E-11</v>
      </c>
      <c r="D19" s="9" t="s">
        <v>25</v>
      </c>
      <c r="F19" s="24">
        <v>15</v>
      </c>
      <c r="G19" s="24">
        <v>4</v>
      </c>
      <c r="H19" s="25">
        <v>0.28499999999999998</v>
      </c>
      <c r="I19" s="24">
        <v>85</v>
      </c>
      <c r="J19" s="16">
        <f t="shared" si="0"/>
        <v>0.87179487179487192</v>
      </c>
      <c r="K19" s="16">
        <f t="shared" si="9"/>
        <v>1.1567948717948719</v>
      </c>
      <c r="L19" s="8">
        <f t="shared" si="1"/>
        <v>0.75895063058723422</v>
      </c>
      <c r="M19" s="8">
        <f t="shared" si="2"/>
        <v>3.0805270084519187</v>
      </c>
      <c r="N19" s="16">
        <f t="shared" si="10"/>
        <v>0.24637038678931614</v>
      </c>
      <c r="O19" s="13">
        <f t="shared" si="3"/>
        <v>1.8120703822826691</v>
      </c>
      <c r="P19" s="16">
        <f t="shared" si="4"/>
        <v>3541.6751267999998</v>
      </c>
    </row>
    <row r="20" spans="1:16" x14ac:dyDescent="0.25">
      <c r="A20" s="1"/>
      <c r="B20" s="3" t="s">
        <v>27</v>
      </c>
      <c r="C20" s="16">
        <f>SQRT(C19/C10)/C16</f>
        <v>361.57960805956947</v>
      </c>
      <c r="D20" s="9"/>
      <c r="E20" s="17"/>
      <c r="F20" s="24">
        <v>16</v>
      </c>
      <c r="G20" s="24">
        <v>4</v>
      </c>
      <c r="H20" s="25">
        <v>0.28799999999999998</v>
      </c>
      <c r="I20" s="24">
        <v>86</v>
      </c>
      <c r="J20" s="16">
        <f t="shared" si="0"/>
        <v>0.88205128205128214</v>
      </c>
      <c r="K20" s="16">
        <f t="shared" si="9"/>
        <v>1.1700512820512821</v>
      </c>
      <c r="L20" s="8">
        <f t="shared" si="1"/>
        <v>0.76693958459341571</v>
      </c>
      <c r="M20" s="8">
        <f t="shared" si="2"/>
        <v>3.1158286257270964</v>
      </c>
      <c r="N20" s="16">
        <f t="shared" si="10"/>
        <v>0.24614305750350629</v>
      </c>
      <c r="O20" s="13">
        <f t="shared" si="3"/>
        <v>1.8328359898996511</v>
      </c>
      <c r="P20" s="16">
        <f t="shared" si="4"/>
        <v>3541.6751267999998</v>
      </c>
    </row>
    <row r="21" spans="1:16" x14ac:dyDescent="0.25">
      <c r="A21" s="1"/>
      <c r="B21" s="1"/>
      <c r="C21" s="2"/>
      <c r="D21" s="1"/>
      <c r="F21" s="24">
        <v>17</v>
      </c>
      <c r="G21" s="24">
        <v>4</v>
      </c>
      <c r="H21" s="25">
        <v>0.29399999999999998</v>
      </c>
      <c r="I21" s="24">
        <v>86</v>
      </c>
      <c r="J21" s="16">
        <f t="shared" si="0"/>
        <v>0.88205128205128214</v>
      </c>
      <c r="K21" s="16">
        <f t="shared" si="9"/>
        <v>1.1760512820512821</v>
      </c>
      <c r="L21" s="8">
        <f t="shared" si="1"/>
        <v>0.78291749260577848</v>
      </c>
      <c r="M21" s="8">
        <f t="shared" si="2"/>
        <v>3.1318065337394594</v>
      </c>
      <c r="N21" s="16">
        <f t="shared" si="10"/>
        <v>0.24998909867875985</v>
      </c>
      <c r="O21" s="13">
        <f t="shared" si="3"/>
        <v>1.8422347368674923</v>
      </c>
      <c r="P21" s="16">
        <f t="shared" si="4"/>
        <v>3541.6751267999998</v>
      </c>
    </row>
    <row r="22" spans="1:16" x14ac:dyDescent="0.25">
      <c r="F22" s="24">
        <v>18</v>
      </c>
      <c r="G22" s="24">
        <v>4</v>
      </c>
      <c r="H22" s="25">
        <v>0.308</v>
      </c>
      <c r="I22" s="24">
        <v>90</v>
      </c>
      <c r="J22" s="16">
        <f t="shared" si="0"/>
        <v>0.92307692307692302</v>
      </c>
      <c r="K22" s="16">
        <f t="shared" si="9"/>
        <v>1.231076923076923</v>
      </c>
      <c r="L22" s="8">
        <f t="shared" si="1"/>
        <v>0.82019927796795844</v>
      </c>
      <c r="M22" s="8">
        <f t="shared" si="2"/>
        <v>3.2783389721776235</v>
      </c>
      <c r="N22" s="16">
        <f t="shared" si="10"/>
        <v>0.25018745313671586</v>
      </c>
      <c r="O22" s="13">
        <f t="shared" si="3"/>
        <v>1.9284300829913663</v>
      </c>
      <c r="P22" s="16">
        <f t="shared" si="4"/>
        <v>3541.6751267999998</v>
      </c>
    </row>
    <row r="23" spans="1:16" x14ac:dyDescent="0.25">
      <c r="F23" s="24">
        <v>19</v>
      </c>
      <c r="G23" s="24">
        <v>4</v>
      </c>
      <c r="H23" s="25">
        <v>0.30299999999999999</v>
      </c>
      <c r="I23" s="24">
        <v>89</v>
      </c>
      <c r="J23" s="16">
        <f t="shared" si="0"/>
        <v>0.9128205128205128</v>
      </c>
      <c r="K23" s="16">
        <f t="shared" si="9"/>
        <v>1.2158205128205128</v>
      </c>
      <c r="L23" s="8">
        <f t="shared" si="1"/>
        <v>0.80688435462432273</v>
      </c>
      <c r="M23" s="8">
        <f t="shared" si="2"/>
        <v>3.2377113855649919</v>
      </c>
      <c r="N23" s="16">
        <f t="shared" si="10"/>
        <v>0.24921441677035661</v>
      </c>
      <c r="O23" s="13">
        <f t="shared" si="3"/>
        <v>1.9045315597184376</v>
      </c>
      <c r="P23" s="16">
        <f t="shared" si="4"/>
        <v>3541.6751267999998</v>
      </c>
    </row>
    <row r="24" spans="1:16" x14ac:dyDescent="0.25">
      <c r="F24" s="24">
        <v>20</v>
      </c>
      <c r="G24" s="24">
        <v>4</v>
      </c>
      <c r="H24" s="25">
        <v>0.29799999999999999</v>
      </c>
      <c r="I24" s="24">
        <v>90</v>
      </c>
      <c r="J24" s="16">
        <f t="shared" si="0"/>
        <v>0.92307692307692302</v>
      </c>
      <c r="K24" s="16">
        <f t="shared" si="9"/>
        <v>1.2210769230769229</v>
      </c>
      <c r="L24" s="8">
        <f t="shared" si="1"/>
        <v>0.79356943128068713</v>
      </c>
      <c r="M24" s="8">
        <f t="shared" si="2"/>
        <v>3.2517091254903527</v>
      </c>
      <c r="N24" s="16">
        <f t="shared" si="10"/>
        <v>0.24404686909411619</v>
      </c>
      <c r="O24" s="13">
        <f t="shared" si="3"/>
        <v>1.9127655047116319</v>
      </c>
      <c r="P24" s="16">
        <f t="shared" si="4"/>
        <v>3541.6751267999998</v>
      </c>
    </row>
    <row r="25" spans="1:16" x14ac:dyDescent="0.25">
      <c r="F25" s="24">
        <v>21</v>
      </c>
      <c r="G25" s="24">
        <v>4</v>
      </c>
      <c r="H25" s="25">
        <v>0.313</v>
      </c>
      <c r="I25" s="24">
        <v>92</v>
      </c>
      <c r="J25" s="16">
        <f t="shared" si="0"/>
        <v>0.94358974358974357</v>
      </c>
      <c r="K25" s="16">
        <f t="shared" si="9"/>
        <v>1.2565897435897435</v>
      </c>
      <c r="L25" s="8">
        <f t="shared" si="1"/>
        <v>0.83351420131159415</v>
      </c>
      <c r="M25" s="8">
        <f t="shared" si="2"/>
        <v>3.3462792220592519</v>
      </c>
      <c r="N25" s="16">
        <f t="shared" si="10"/>
        <v>0.24908686514171446</v>
      </c>
      <c r="O25" s="13">
        <f t="shared" si="3"/>
        <v>1.968394840397357</v>
      </c>
      <c r="P25" s="16">
        <f t="shared" si="4"/>
        <v>3541.6751267999998</v>
      </c>
    </row>
    <row r="26" spans="1:16" x14ac:dyDescent="0.25">
      <c r="F26" s="24">
        <v>22</v>
      </c>
      <c r="G26" s="24">
        <v>4</v>
      </c>
      <c r="H26" s="25">
        <v>0.317</v>
      </c>
      <c r="I26" s="24">
        <v>91</v>
      </c>
      <c r="J26" s="16">
        <f t="shared" si="0"/>
        <v>0.93333333333333335</v>
      </c>
      <c r="K26" s="16">
        <f t="shared" si="9"/>
        <v>1.2503333333333333</v>
      </c>
      <c r="L26" s="8">
        <f t="shared" si="1"/>
        <v>0.84416613998650269</v>
      </c>
      <c r="M26" s="8">
        <f t="shared" si="2"/>
        <v>3.3296184974651646</v>
      </c>
      <c r="N26" s="16">
        <f t="shared" si="10"/>
        <v>0.25353239136230338</v>
      </c>
      <c r="O26" s="13">
        <f t="shared" si="3"/>
        <v>1.9585944375761897</v>
      </c>
      <c r="P26" s="16">
        <f t="shared" si="4"/>
        <v>3541.6751267999998</v>
      </c>
    </row>
    <row r="27" spans="1:16" x14ac:dyDescent="0.25">
      <c r="F27" s="24">
        <v>23</v>
      </c>
      <c r="G27" s="24">
        <v>4</v>
      </c>
      <c r="H27" s="25">
        <v>0.313</v>
      </c>
      <c r="I27" s="24">
        <v>92</v>
      </c>
      <c r="J27" s="16">
        <f t="shared" si="0"/>
        <v>0.94358974358974357</v>
      </c>
      <c r="K27" s="16">
        <f t="shared" si="9"/>
        <v>1.2565897435897435</v>
      </c>
      <c r="L27" s="8">
        <f t="shared" si="1"/>
        <v>0.83351420131159415</v>
      </c>
      <c r="M27" s="8">
        <f t="shared" si="2"/>
        <v>3.3462792220592519</v>
      </c>
      <c r="N27" s="16">
        <f t="shared" si="10"/>
        <v>0.24908686514171446</v>
      </c>
      <c r="O27" s="13">
        <f t="shared" si="3"/>
        <v>1.968394840397357</v>
      </c>
      <c r="P27" s="16">
        <f t="shared" si="4"/>
        <v>3541.6751267999998</v>
      </c>
    </row>
    <row r="28" spans="1:16" x14ac:dyDescent="0.25">
      <c r="F28" s="24">
        <v>24</v>
      </c>
      <c r="G28" s="24">
        <v>4</v>
      </c>
      <c r="H28" s="25">
        <v>0.317</v>
      </c>
      <c r="I28" s="24">
        <v>94</v>
      </c>
      <c r="J28" s="16">
        <f t="shared" si="0"/>
        <v>0.96410256410256401</v>
      </c>
      <c r="K28" s="16">
        <f t="shared" si="9"/>
        <v>1.281102564102564</v>
      </c>
      <c r="L28" s="8">
        <f t="shared" si="1"/>
        <v>0.84416613998650269</v>
      </c>
      <c r="M28" s="8">
        <f t="shared" si="2"/>
        <v>3.4115564872721533</v>
      </c>
      <c r="N28" s="16">
        <f t="shared" si="10"/>
        <v>0.24744310789984592</v>
      </c>
      <c r="O28" s="13">
        <f t="shared" si="3"/>
        <v>2.006793139975374</v>
      </c>
      <c r="P28" s="16">
        <f t="shared" si="4"/>
        <v>3541.6751267999998</v>
      </c>
    </row>
    <row r="29" spans="1:16" x14ac:dyDescent="0.25">
      <c r="F29" s="24">
        <v>25</v>
      </c>
      <c r="G29" s="24">
        <v>4</v>
      </c>
      <c r="H29" s="25">
        <v>0.31900000000000001</v>
      </c>
      <c r="I29" s="24">
        <v>95</v>
      </c>
      <c r="J29" s="16">
        <f t="shared" si="0"/>
        <v>0.97435897435897445</v>
      </c>
      <c r="K29" s="16">
        <f t="shared" si="9"/>
        <v>1.2933589743589744</v>
      </c>
      <c r="L29" s="8">
        <f t="shared" si="1"/>
        <v>0.84949210932395691</v>
      </c>
      <c r="M29" s="8">
        <f t="shared" si="2"/>
        <v>3.4441951198786041</v>
      </c>
      <c r="N29" s="16">
        <f t="shared" si="10"/>
        <v>0.2466445946749668</v>
      </c>
      <c r="O29" s="13">
        <f t="shared" si="3"/>
        <v>2.0259922897643823</v>
      </c>
      <c r="P29" s="16">
        <f t="shared" si="4"/>
        <v>3541.6751267999998</v>
      </c>
    </row>
    <row r="30" spans="1:16" x14ac:dyDescent="0.25">
      <c r="F30" s="24">
        <v>26</v>
      </c>
      <c r="G30" s="24">
        <v>4</v>
      </c>
      <c r="H30" s="25">
        <v>0.32100000000000001</v>
      </c>
      <c r="I30" s="24">
        <v>97</v>
      </c>
      <c r="J30" s="16">
        <f t="shared" si="0"/>
        <v>0.99487179487179489</v>
      </c>
      <c r="K30" s="16">
        <f t="shared" si="9"/>
        <v>1.3158717948717948</v>
      </c>
      <c r="L30" s="8">
        <f t="shared" si="1"/>
        <v>0.85481807866141124</v>
      </c>
      <c r="M30" s="8">
        <f t="shared" si="2"/>
        <v>3.5041464157540507</v>
      </c>
      <c r="N30" s="16">
        <f t="shared" si="10"/>
        <v>0.2439447378164033</v>
      </c>
      <c r="O30" s="13">
        <f t="shared" si="3"/>
        <v>2.0612576736864523</v>
      </c>
      <c r="P30" s="16">
        <f t="shared" si="4"/>
        <v>3541.6751267999998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workbookViewId="0"/>
  </sheetViews>
  <sheetFormatPr defaultRowHeight="15" x14ac:dyDescent="0.25"/>
  <cols>
    <col min="2" max="2" width="24.28515625" bestFit="1" customWidth="1"/>
    <col min="3" max="3" width="15.5703125" bestFit="1" customWidth="1"/>
    <col min="13" max="13" width="9.85546875" customWidth="1"/>
    <col min="14" max="14" width="10.5703125" customWidth="1"/>
  </cols>
  <sheetData>
    <row r="1" spans="1:16" x14ac:dyDescent="0.25">
      <c r="A1" s="1"/>
      <c r="B1" s="1"/>
      <c r="C1" s="2"/>
      <c r="D1" s="1"/>
      <c r="E1" s="1"/>
      <c r="F1" s="1"/>
      <c r="G1" s="1"/>
      <c r="H1" s="1"/>
      <c r="I1" s="1"/>
      <c r="J1" s="1"/>
    </row>
    <row r="2" spans="1:16" ht="63" x14ac:dyDescent="0.25">
      <c r="A2" s="1"/>
      <c r="F2" s="18" t="s">
        <v>42</v>
      </c>
      <c r="G2" s="18" t="s">
        <v>28</v>
      </c>
      <c r="H2" s="18" t="s">
        <v>29</v>
      </c>
      <c r="I2" s="19" t="s">
        <v>30</v>
      </c>
      <c r="J2" s="18" t="s">
        <v>31</v>
      </c>
      <c r="K2" s="18" t="s">
        <v>32</v>
      </c>
      <c r="L2" s="18" t="s">
        <v>33</v>
      </c>
      <c r="M2" s="18" t="s">
        <v>34</v>
      </c>
      <c r="N2" s="20" t="s">
        <v>35</v>
      </c>
      <c r="O2" s="20" t="s">
        <v>36</v>
      </c>
      <c r="P2" s="20" t="s">
        <v>37</v>
      </c>
    </row>
    <row r="3" spans="1:16" x14ac:dyDescent="0.25">
      <c r="A3" s="1"/>
      <c r="B3" s="3" t="s">
        <v>0</v>
      </c>
      <c r="C3" s="4">
        <v>250</v>
      </c>
      <c r="D3" s="5" t="s">
        <v>1</v>
      </c>
      <c r="F3" s="23" t="s">
        <v>43</v>
      </c>
      <c r="G3" s="21" t="s">
        <v>38</v>
      </c>
      <c r="H3" s="21" t="s">
        <v>39</v>
      </c>
      <c r="I3" s="22" t="s">
        <v>40</v>
      </c>
      <c r="J3" s="21" t="s">
        <v>39</v>
      </c>
      <c r="K3" s="21" t="s">
        <v>39</v>
      </c>
      <c r="L3" s="21" t="s">
        <v>41</v>
      </c>
      <c r="M3" s="21" t="s">
        <v>41</v>
      </c>
      <c r="N3" s="21"/>
      <c r="O3" s="21"/>
      <c r="P3" s="21"/>
    </row>
    <row r="4" spans="1:16" x14ac:dyDescent="0.25">
      <c r="A4" s="1"/>
      <c r="B4" s="3" t="s">
        <v>2</v>
      </c>
      <c r="C4" s="6">
        <v>1</v>
      </c>
      <c r="D4" s="5"/>
      <c r="F4" s="24">
        <v>0</v>
      </c>
      <c r="G4" s="24">
        <v>4</v>
      </c>
      <c r="H4" s="25">
        <v>0.245</v>
      </c>
      <c r="I4" s="24">
        <v>43</v>
      </c>
      <c r="J4" s="16">
        <f t="shared" ref="J4:J35" si="0">I4*0.001/($C$8*1000)*1000000</f>
        <v>0.44102564102564107</v>
      </c>
      <c r="K4" s="16">
        <f>H4+J4</f>
        <v>0.68602564102564112</v>
      </c>
      <c r="L4" s="8">
        <f t="shared" ref="L4:L35" si="1">(H4*0.000001)/($C$7*0.000000017)</f>
        <v>0.48932343287861157</v>
      </c>
      <c r="M4" s="8">
        <f t="shared" ref="M4:M35" si="2">(K4*0.000001)/($C$7*0.000000017)</f>
        <v>1.370156823303742</v>
      </c>
      <c r="N4" s="16">
        <f>H4/K4</f>
        <v>0.3571295085030835</v>
      </c>
      <c r="O4" s="13">
        <f t="shared" ref="O4:O35" si="3">(M4*($C$3*0.000001)^2)/($C$19*G4*1000)</f>
        <v>0.8059726766813613</v>
      </c>
      <c r="P4" s="16">
        <f t="shared" ref="P4:P35" si="4">($C$19*G4*1000)/($C$12*0.001*$C$16)</f>
        <v>3541.6751267999998</v>
      </c>
    </row>
    <row r="5" spans="1:16" x14ac:dyDescent="0.25">
      <c r="A5" s="1"/>
      <c r="B5" s="3" t="s">
        <v>3</v>
      </c>
      <c r="C5" s="6">
        <f>C3*C4</f>
        <v>250</v>
      </c>
      <c r="D5" s="5" t="s">
        <v>1</v>
      </c>
      <c r="F5" s="24">
        <v>1</v>
      </c>
      <c r="G5" s="24">
        <v>4</v>
      </c>
      <c r="H5" s="25">
        <v>0.26800000000000002</v>
      </c>
      <c r="I5" s="24">
        <v>48</v>
      </c>
      <c r="J5" s="16">
        <f t="shared" si="0"/>
        <v>0.49230769230769234</v>
      </c>
      <c r="K5" s="16">
        <f>H5+J5</f>
        <v>0.76030769230769235</v>
      </c>
      <c r="L5" s="8">
        <f t="shared" si="1"/>
        <v>0.53525991841415477</v>
      </c>
      <c r="M5" s="8">
        <f t="shared" si="2"/>
        <v>1.5185157960980211</v>
      </c>
      <c r="N5" s="16">
        <f t="shared" ref="N5:N39" si="5">H5/K5</f>
        <v>0.35248887090246861</v>
      </c>
      <c r="O5" s="13">
        <f t="shared" si="3"/>
        <v>0.89324245221288445</v>
      </c>
      <c r="P5" s="16">
        <f t="shared" si="4"/>
        <v>3541.6751267999998</v>
      </c>
    </row>
    <row r="6" spans="1:16" x14ac:dyDescent="0.25">
      <c r="A6" s="1"/>
      <c r="B6" s="3" t="s">
        <v>4</v>
      </c>
      <c r="C6" s="7">
        <v>10</v>
      </c>
      <c r="D6" s="5" t="s">
        <v>5</v>
      </c>
      <c r="F6" s="24">
        <v>2</v>
      </c>
      <c r="G6" s="24">
        <v>4</v>
      </c>
      <c r="H6" s="25">
        <v>0.28999999999999998</v>
      </c>
      <c r="I6" s="24">
        <v>53</v>
      </c>
      <c r="J6" s="16">
        <f t="shared" si="0"/>
        <v>0.54358974358974355</v>
      </c>
      <c r="K6" s="16">
        <f t="shared" ref="K6:K39" si="6">H6+J6</f>
        <v>0.83358974358974347</v>
      </c>
      <c r="L6" s="8">
        <f t="shared" si="1"/>
        <v>0.57919916544815253</v>
      </c>
      <c r="M6" s="8">
        <f t="shared" si="2"/>
        <v>1.6648775303907546</v>
      </c>
      <c r="N6" s="16">
        <f t="shared" si="5"/>
        <v>0.34789295601353432</v>
      </c>
      <c r="O6" s="13">
        <f t="shared" si="3"/>
        <v>0.97933738437342732</v>
      </c>
      <c r="P6" s="16">
        <f t="shared" si="4"/>
        <v>3541.6751267999998</v>
      </c>
    </row>
    <row r="7" spans="1:16" x14ac:dyDescent="0.25">
      <c r="A7" s="1"/>
      <c r="B7" s="3" t="s">
        <v>6</v>
      </c>
      <c r="C7" s="8">
        <f>PI()/4*(C3*0.000001)^2*C6*60000000</f>
        <v>29.452431127404306</v>
      </c>
      <c r="D7" s="9" t="s">
        <v>7</v>
      </c>
      <c r="F7" s="24">
        <v>3</v>
      </c>
      <c r="G7" s="24">
        <v>4</v>
      </c>
      <c r="H7" s="25">
        <v>0.28799999999999998</v>
      </c>
      <c r="I7" s="24">
        <v>54</v>
      </c>
      <c r="J7" s="16">
        <f t="shared" si="0"/>
        <v>0.55384615384615388</v>
      </c>
      <c r="K7" s="16">
        <f t="shared" si="6"/>
        <v>0.84184615384615391</v>
      </c>
      <c r="L7" s="8">
        <f t="shared" si="1"/>
        <v>0.57520468844506178</v>
      </c>
      <c r="M7" s="8">
        <f t="shared" si="2"/>
        <v>1.6813675508394117</v>
      </c>
      <c r="N7" s="16">
        <f t="shared" si="5"/>
        <v>0.34210526315789469</v>
      </c>
      <c r="O7" s="13">
        <f t="shared" si="3"/>
        <v>0.98903737323126362</v>
      </c>
      <c r="P7" s="16">
        <f t="shared" si="4"/>
        <v>3541.6751267999998</v>
      </c>
    </row>
    <row r="8" spans="1:16" x14ac:dyDescent="0.25">
      <c r="A8" s="1"/>
      <c r="B8" s="3" t="s">
        <v>8</v>
      </c>
      <c r="C8" s="4">
        <v>97.5</v>
      </c>
      <c r="D8" s="5" t="s">
        <v>9</v>
      </c>
      <c r="F8" s="24">
        <v>4</v>
      </c>
      <c r="G8" s="24">
        <v>4</v>
      </c>
      <c r="H8" s="25">
        <v>0.28599999999999998</v>
      </c>
      <c r="I8" s="24">
        <v>54</v>
      </c>
      <c r="J8" s="16">
        <f t="shared" si="0"/>
        <v>0.55384615384615388</v>
      </c>
      <c r="K8" s="16">
        <f t="shared" si="6"/>
        <v>0.83984615384615391</v>
      </c>
      <c r="L8" s="8">
        <f t="shared" si="1"/>
        <v>0.57121021144197104</v>
      </c>
      <c r="M8" s="8">
        <f t="shared" si="2"/>
        <v>1.6773730738363208</v>
      </c>
      <c r="N8" s="16">
        <f t="shared" si="5"/>
        <v>0.34053856017585632</v>
      </c>
      <c r="O8" s="13">
        <f t="shared" si="3"/>
        <v>0.98668768648930327</v>
      </c>
      <c r="P8" s="16">
        <f t="shared" si="4"/>
        <v>3541.6751267999998</v>
      </c>
    </row>
    <row r="9" spans="1:16" x14ac:dyDescent="0.25">
      <c r="A9" s="1"/>
      <c r="B9" s="3" t="s">
        <v>10</v>
      </c>
      <c r="C9" s="10"/>
      <c r="D9" s="9" t="s">
        <v>11</v>
      </c>
      <c r="F9" s="24">
        <v>5</v>
      </c>
      <c r="G9" s="24">
        <v>4</v>
      </c>
      <c r="H9" s="25">
        <v>0.30199999999999999</v>
      </c>
      <c r="I9" s="24">
        <v>56</v>
      </c>
      <c r="J9" s="16">
        <f t="shared" si="0"/>
        <v>0.57435897435897432</v>
      </c>
      <c r="K9" s="16">
        <f t="shared" si="6"/>
        <v>0.87635897435897436</v>
      </c>
      <c r="L9" s="8">
        <f t="shared" si="1"/>
        <v>0.60316602746669679</v>
      </c>
      <c r="M9" s="8">
        <f t="shared" si="2"/>
        <v>1.7502978847645407</v>
      </c>
      <c r="N9" s="16">
        <f t="shared" si="5"/>
        <v>0.34460764234302765</v>
      </c>
      <c r="O9" s="13">
        <f t="shared" si="3"/>
        <v>1.0295845316245771</v>
      </c>
      <c r="P9" s="16">
        <f t="shared" si="4"/>
        <v>3541.6751267999998</v>
      </c>
    </row>
    <row r="10" spans="1:16" x14ac:dyDescent="0.25">
      <c r="A10" s="1"/>
      <c r="B10" s="3" t="s">
        <v>12</v>
      </c>
      <c r="C10" s="10">
        <v>840</v>
      </c>
      <c r="D10" s="9" t="s">
        <v>13</v>
      </c>
      <c r="F10" s="24">
        <v>6</v>
      </c>
      <c r="G10" s="24">
        <v>4</v>
      </c>
      <c r="H10" s="25">
        <v>0.309</v>
      </c>
      <c r="I10" s="24">
        <v>57</v>
      </c>
      <c r="J10" s="16">
        <f t="shared" si="0"/>
        <v>0.58461538461538465</v>
      </c>
      <c r="K10" s="16">
        <f t="shared" si="6"/>
        <v>0.8936153846153847</v>
      </c>
      <c r="L10" s="8">
        <f t="shared" si="1"/>
        <v>0.61714669697751423</v>
      </c>
      <c r="M10" s="8">
        <f t="shared" si="2"/>
        <v>1.7847630517271058</v>
      </c>
      <c r="N10" s="16">
        <f t="shared" si="5"/>
        <v>0.3457863475940432</v>
      </c>
      <c r="O10" s="13">
        <f t="shared" si="3"/>
        <v>1.0498581108212344</v>
      </c>
      <c r="P10" s="16">
        <f t="shared" si="4"/>
        <v>3541.6751267999998</v>
      </c>
    </row>
    <row r="11" spans="1:16" x14ac:dyDescent="0.25">
      <c r="A11" s="1"/>
      <c r="B11" s="3" t="s">
        <v>14</v>
      </c>
      <c r="C11" s="11">
        <v>3.3000000000000002E-2</v>
      </c>
      <c r="D11" s="9" t="s">
        <v>15</v>
      </c>
      <c r="F11" s="24">
        <v>7</v>
      </c>
      <c r="G11" s="24">
        <v>4</v>
      </c>
      <c r="H11" s="25">
        <v>0.32800000000000001</v>
      </c>
      <c r="I11" s="24">
        <v>56</v>
      </c>
      <c r="J11" s="16">
        <f t="shared" si="0"/>
        <v>0.57435897435897432</v>
      </c>
      <c r="K11" s="16">
        <f t="shared" si="6"/>
        <v>0.90235897435897439</v>
      </c>
      <c r="L11" s="8">
        <f t="shared" si="1"/>
        <v>0.65509422850687593</v>
      </c>
      <c r="M11" s="8">
        <f t="shared" si="2"/>
        <v>1.8022260858047201</v>
      </c>
      <c r="N11" s="16">
        <f t="shared" si="5"/>
        <v>0.36349170265969538</v>
      </c>
      <c r="O11" s="13">
        <f t="shared" si="3"/>
        <v>1.0601304592700604</v>
      </c>
      <c r="P11" s="16">
        <f t="shared" si="4"/>
        <v>3541.6751267999998</v>
      </c>
    </row>
    <row r="12" spans="1:16" x14ac:dyDescent="0.25">
      <c r="A12" s="1"/>
      <c r="B12" s="3" t="s">
        <v>16</v>
      </c>
      <c r="C12" s="10">
        <v>61</v>
      </c>
      <c r="D12" s="9" t="s">
        <v>17</v>
      </c>
      <c r="F12" s="24">
        <v>8</v>
      </c>
      <c r="G12" s="24">
        <v>4</v>
      </c>
      <c r="H12" s="25">
        <v>0.32100000000000001</v>
      </c>
      <c r="I12" s="24">
        <v>58</v>
      </c>
      <c r="J12" s="16">
        <f t="shared" si="0"/>
        <v>0.59487179487179487</v>
      </c>
      <c r="K12" s="16">
        <f t="shared" si="6"/>
        <v>0.91587179487179493</v>
      </c>
      <c r="L12" s="8">
        <f t="shared" si="1"/>
        <v>0.64111355899605849</v>
      </c>
      <c r="M12" s="8">
        <f t="shared" si="2"/>
        <v>1.8292144111973969</v>
      </c>
      <c r="N12" s="16">
        <f t="shared" si="5"/>
        <v>0.35048573588286347</v>
      </c>
      <c r="O12" s="13">
        <f t="shared" si="3"/>
        <v>1.0760059068727916</v>
      </c>
      <c r="P12" s="16">
        <f t="shared" si="4"/>
        <v>3541.6751267999998</v>
      </c>
    </row>
    <row r="13" spans="1:16" x14ac:dyDescent="0.25">
      <c r="A13" s="1"/>
      <c r="B13" s="3" t="s">
        <v>18</v>
      </c>
      <c r="C13" s="8">
        <f>(C10*C6*C3*0.000001)/(C12*0.001)</f>
        <v>34.426229508196727</v>
      </c>
      <c r="D13" s="9"/>
      <c r="F13" s="24">
        <v>9</v>
      </c>
      <c r="G13" s="24">
        <v>4</v>
      </c>
      <c r="H13" s="25">
        <v>0.308</v>
      </c>
      <c r="I13" s="24">
        <v>58</v>
      </c>
      <c r="J13" s="16">
        <f t="shared" si="0"/>
        <v>0.59487179487179487</v>
      </c>
      <c r="K13" s="16">
        <f t="shared" si="6"/>
        <v>0.90287179487179481</v>
      </c>
      <c r="L13" s="8">
        <f t="shared" si="1"/>
        <v>0.61514945847596891</v>
      </c>
      <c r="M13" s="8">
        <f t="shared" si="2"/>
        <v>1.8032503106773072</v>
      </c>
      <c r="N13" s="16">
        <f t="shared" si="5"/>
        <v>0.34113370441894808</v>
      </c>
      <c r="O13" s="13">
        <f t="shared" si="3"/>
        <v>1.0607329430500501</v>
      </c>
      <c r="P13" s="16">
        <f t="shared" si="4"/>
        <v>3541.6751267999998</v>
      </c>
    </row>
    <row r="14" spans="1:16" x14ac:dyDescent="0.25">
      <c r="A14" s="1"/>
      <c r="B14" s="3" t="s">
        <v>19</v>
      </c>
      <c r="C14" s="12">
        <f>C10*C6^2*C3*0.000001/C11</f>
        <v>636.36363636363637</v>
      </c>
      <c r="D14" s="9"/>
      <c r="F14" s="24">
        <v>10</v>
      </c>
      <c r="G14" s="24">
        <v>4</v>
      </c>
      <c r="H14" s="25">
        <v>0.33</v>
      </c>
      <c r="I14" s="24">
        <v>60</v>
      </c>
      <c r="J14" s="16">
        <f t="shared" si="0"/>
        <v>0.61538461538461542</v>
      </c>
      <c r="K14" s="16">
        <f t="shared" si="6"/>
        <v>0.94538461538461549</v>
      </c>
      <c r="L14" s="8">
        <f t="shared" si="1"/>
        <v>0.65908870550996668</v>
      </c>
      <c r="M14" s="8">
        <f t="shared" si="2"/>
        <v>1.8881585526147997</v>
      </c>
      <c r="N14" s="16">
        <f t="shared" si="5"/>
        <v>0.34906427990235961</v>
      </c>
      <c r="O14" s="13">
        <f t="shared" si="3"/>
        <v>1.1106788484112049</v>
      </c>
      <c r="P14" s="16">
        <f t="shared" si="4"/>
        <v>3541.6751267999998</v>
      </c>
    </row>
    <row r="15" spans="1:16" x14ac:dyDescent="0.25">
      <c r="A15" s="1"/>
      <c r="B15" s="3" t="s">
        <v>20</v>
      </c>
      <c r="C15" s="13">
        <f>C12*0.001/SQRT(C10*C11*C3*0.000001)</f>
        <v>0.73276246965905456</v>
      </c>
      <c r="D15" s="9"/>
      <c r="F15" s="24">
        <v>11</v>
      </c>
      <c r="G15" s="24">
        <v>4</v>
      </c>
      <c r="H15" s="25">
        <v>0.34100000000000003</v>
      </c>
      <c r="I15" s="24">
        <v>65</v>
      </c>
      <c r="J15" s="16">
        <f t="shared" si="0"/>
        <v>0.66666666666666674</v>
      </c>
      <c r="K15" s="16">
        <f t="shared" si="6"/>
        <v>1.0076666666666667</v>
      </c>
      <c r="L15" s="8">
        <f t="shared" si="1"/>
        <v>0.68105832902696561</v>
      </c>
      <c r="M15" s="8">
        <f t="shared" si="2"/>
        <v>2.0125506633905346</v>
      </c>
      <c r="N15" s="16">
        <f t="shared" si="5"/>
        <v>0.3384055573933179</v>
      </c>
      <c r="O15" s="13">
        <f t="shared" si="3"/>
        <v>1.1838505034909668</v>
      </c>
      <c r="P15" s="16">
        <f t="shared" si="4"/>
        <v>3541.6751267999998</v>
      </c>
    </row>
    <row r="16" spans="1:16" x14ac:dyDescent="0.25">
      <c r="A16" s="1"/>
      <c r="B16" s="3" t="s">
        <v>21</v>
      </c>
      <c r="C16" s="14">
        <f>0.00000000003/(C12*0.001)</f>
        <v>4.9180327868852461E-10</v>
      </c>
      <c r="D16" s="9" t="s">
        <v>22</v>
      </c>
      <c r="F16" s="24">
        <v>12</v>
      </c>
      <c r="G16" s="24">
        <v>4</v>
      </c>
      <c r="H16" s="25">
        <v>0.34499999999999997</v>
      </c>
      <c r="I16" s="24">
        <v>65</v>
      </c>
      <c r="J16" s="16">
        <f t="shared" si="0"/>
        <v>0.66666666666666674</v>
      </c>
      <c r="K16" s="16">
        <f t="shared" si="6"/>
        <v>1.0116666666666667</v>
      </c>
      <c r="L16" s="8">
        <f t="shared" si="1"/>
        <v>0.68904728303314688</v>
      </c>
      <c r="M16" s="8">
        <f t="shared" si="2"/>
        <v>2.0205396173967158</v>
      </c>
      <c r="N16" s="16">
        <f t="shared" si="5"/>
        <v>0.34102141680395381</v>
      </c>
      <c r="O16" s="13">
        <f t="shared" si="3"/>
        <v>1.1885498769748872</v>
      </c>
      <c r="P16" s="16">
        <f t="shared" si="4"/>
        <v>3541.6751267999998</v>
      </c>
    </row>
    <row r="17" spans="1:16" ht="15" customHeight="1" x14ac:dyDescent="0.25">
      <c r="A17" s="1"/>
      <c r="B17" s="3" t="s">
        <v>23</v>
      </c>
      <c r="C17" s="10">
        <v>3</v>
      </c>
      <c r="D17" s="9"/>
      <c r="F17" s="24">
        <v>13</v>
      </c>
      <c r="G17" s="24">
        <v>4</v>
      </c>
      <c r="H17" s="25">
        <v>0.36699999999999999</v>
      </c>
      <c r="I17" s="24">
        <v>64</v>
      </c>
      <c r="J17" s="16">
        <f t="shared" si="0"/>
        <v>0.65641025641025641</v>
      </c>
      <c r="K17" s="16">
        <f t="shared" si="6"/>
        <v>1.0234102564102563</v>
      </c>
      <c r="L17" s="8">
        <f t="shared" si="1"/>
        <v>0.73298653006714476</v>
      </c>
      <c r="M17" s="8">
        <f t="shared" si="2"/>
        <v>2.0439943669789664</v>
      </c>
      <c r="N17" s="16">
        <f t="shared" si="5"/>
        <v>0.35860496580061635</v>
      </c>
      <c r="O17" s="13">
        <f t="shared" si="3"/>
        <v>1.2023467555366536</v>
      </c>
      <c r="P17" s="16">
        <f t="shared" si="4"/>
        <v>3541.6751267999998</v>
      </c>
    </row>
    <row r="18" spans="1:16" ht="15" customHeight="1" x14ac:dyDescent="0.25">
      <c r="A18" s="1"/>
      <c r="B18" s="3" t="s">
        <v>24</v>
      </c>
      <c r="C18" s="14">
        <v>8.8541878170000005E-12</v>
      </c>
      <c r="D18" s="9" t="s">
        <v>25</v>
      </c>
      <c r="F18" s="24">
        <v>14</v>
      </c>
      <c r="G18" s="24">
        <v>4</v>
      </c>
      <c r="H18" s="25">
        <v>0.36799999999999999</v>
      </c>
      <c r="I18" s="24">
        <v>68</v>
      </c>
      <c r="J18" s="16">
        <f t="shared" si="0"/>
        <v>0.69743589743589751</v>
      </c>
      <c r="K18" s="16">
        <f t="shared" si="6"/>
        <v>1.0654358974358975</v>
      </c>
      <c r="L18" s="8">
        <f t="shared" si="1"/>
        <v>0.73498376856869008</v>
      </c>
      <c r="M18" s="8">
        <f t="shared" si="2"/>
        <v>2.1279295952875006</v>
      </c>
      <c r="N18" s="16">
        <f t="shared" si="5"/>
        <v>0.34539853677319982</v>
      </c>
      <c r="O18" s="13">
        <f t="shared" si="3"/>
        <v>1.2517203013068183</v>
      </c>
      <c r="P18" s="16">
        <f t="shared" si="4"/>
        <v>3541.6751267999998</v>
      </c>
    </row>
    <row r="19" spans="1:16" x14ac:dyDescent="0.25">
      <c r="A19" s="1"/>
      <c r="B19" s="3" t="s">
        <v>26</v>
      </c>
      <c r="C19" s="15">
        <f>C17*C18</f>
        <v>2.6562563451000001E-11</v>
      </c>
      <c r="D19" s="9" t="s">
        <v>25</v>
      </c>
      <c r="F19" s="24">
        <v>15</v>
      </c>
      <c r="G19" s="24">
        <v>4</v>
      </c>
      <c r="H19" s="25">
        <v>0.372</v>
      </c>
      <c r="I19" s="24">
        <v>70</v>
      </c>
      <c r="J19" s="16">
        <f t="shared" si="0"/>
        <v>0.71794871794871806</v>
      </c>
      <c r="K19" s="16">
        <f t="shared" si="6"/>
        <v>1.0899487179487179</v>
      </c>
      <c r="L19" s="8">
        <f t="shared" si="1"/>
        <v>0.74297272257487157</v>
      </c>
      <c r="M19" s="8">
        <f t="shared" si="2"/>
        <v>2.1768875441971764</v>
      </c>
      <c r="N19" s="16">
        <f t="shared" si="5"/>
        <v>0.34130046108967721</v>
      </c>
      <c r="O19" s="13">
        <f t="shared" si="3"/>
        <v>1.280519025990331</v>
      </c>
      <c r="P19" s="16">
        <f t="shared" si="4"/>
        <v>3541.6751267999998</v>
      </c>
    </row>
    <row r="20" spans="1:16" x14ac:dyDescent="0.25">
      <c r="A20" s="1"/>
      <c r="B20" s="3" t="s">
        <v>27</v>
      </c>
      <c r="C20" s="16">
        <f>SQRT(C19/C10)/C16</f>
        <v>361.57960805956947</v>
      </c>
      <c r="D20" s="9"/>
      <c r="E20" s="17"/>
      <c r="F20" s="24">
        <v>16</v>
      </c>
      <c r="G20" s="24">
        <v>4</v>
      </c>
      <c r="H20" s="25">
        <v>0.375</v>
      </c>
      <c r="I20" s="24">
        <v>69</v>
      </c>
      <c r="J20" s="16">
        <f t="shared" si="0"/>
        <v>0.70769230769230773</v>
      </c>
      <c r="K20" s="16">
        <f t="shared" si="6"/>
        <v>1.0826923076923078</v>
      </c>
      <c r="L20" s="8">
        <f t="shared" si="1"/>
        <v>0.74896443807950763</v>
      </c>
      <c r="M20" s="8">
        <f t="shared" si="2"/>
        <v>2.1623947622500657</v>
      </c>
      <c r="N20" s="16">
        <f t="shared" si="5"/>
        <v>0.34635879218472465</v>
      </c>
      <c r="O20" s="13">
        <f t="shared" si="3"/>
        <v>1.2719938805034752</v>
      </c>
      <c r="P20" s="16">
        <f t="shared" si="4"/>
        <v>3541.6751267999998</v>
      </c>
    </row>
    <row r="21" spans="1:16" x14ac:dyDescent="0.25">
      <c r="A21" s="1"/>
      <c r="B21" s="1"/>
      <c r="C21" s="2"/>
      <c r="D21" s="1"/>
      <c r="F21" s="24">
        <v>17</v>
      </c>
      <c r="G21" s="24">
        <v>4</v>
      </c>
      <c r="H21" s="25">
        <v>0.377</v>
      </c>
      <c r="I21" s="24">
        <v>69</v>
      </c>
      <c r="J21" s="16">
        <f t="shared" si="0"/>
        <v>0.70769230769230773</v>
      </c>
      <c r="K21" s="16">
        <f t="shared" si="6"/>
        <v>1.0846923076923076</v>
      </c>
      <c r="L21" s="8">
        <f t="shared" si="1"/>
        <v>0.75295891508259827</v>
      </c>
      <c r="M21" s="8">
        <f t="shared" si="2"/>
        <v>2.1663892392531561</v>
      </c>
      <c r="N21" s="16">
        <f t="shared" si="5"/>
        <v>0.34756400255301045</v>
      </c>
      <c r="O21" s="13">
        <f t="shared" si="3"/>
        <v>1.2743435672454353</v>
      </c>
      <c r="P21" s="16">
        <f t="shared" si="4"/>
        <v>3541.6751267999998</v>
      </c>
    </row>
    <row r="22" spans="1:16" x14ac:dyDescent="0.25">
      <c r="F22" s="24">
        <v>18</v>
      </c>
      <c r="G22" s="24">
        <v>4</v>
      </c>
      <c r="H22" s="25">
        <v>0.38900000000000001</v>
      </c>
      <c r="I22" s="24">
        <v>72</v>
      </c>
      <c r="J22" s="16">
        <f t="shared" si="0"/>
        <v>0.7384615384615385</v>
      </c>
      <c r="K22" s="16">
        <f t="shared" si="6"/>
        <v>1.1274615384615385</v>
      </c>
      <c r="L22" s="8">
        <f t="shared" si="1"/>
        <v>0.77692577710114252</v>
      </c>
      <c r="M22" s="8">
        <f t="shared" si="2"/>
        <v>2.2518095936269424</v>
      </c>
      <c r="N22" s="16">
        <f t="shared" si="5"/>
        <v>0.3450228559732551</v>
      </c>
      <c r="O22" s="13">
        <f t="shared" si="3"/>
        <v>1.3245907144965852</v>
      </c>
      <c r="P22" s="16">
        <f t="shared" si="4"/>
        <v>3541.6751267999998</v>
      </c>
    </row>
    <row r="23" spans="1:16" x14ac:dyDescent="0.25">
      <c r="F23" s="24">
        <v>19</v>
      </c>
      <c r="G23" s="24">
        <v>4</v>
      </c>
      <c r="H23" s="25">
        <v>0.38500000000000001</v>
      </c>
      <c r="I23" s="24">
        <v>71</v>
      </c>
      <c r="J23" s="16">
        <f t="shared" si="0"/>
        <v>0.72820512820512828</v>
      </c>
      <c r="K23" s="16">
        <f t="shared" si="6"/>
        <v>1.1132051282051283</v>
      </c>
      <c r="L23" s="8">
        <f t="shared" si="1"/>
        <v>0.76893682309496103</v>
      </c>
      <c r="M23" s="8">
        <f t="shared" si="2"/>
        <v>2.2233361421690137</v>
      </c>
      <c r="N23" s="16">
        <f t="shared" si="5"/>
        <v>0.34584820914430492</v>
      </c>
      <c r="O23" s="13">
        <f t="shared" si="3"/>
        <v>1.3078416654128686</v>
      </c>
      <c r="P23" s="16">
        <f t="shared" si="4"/>
        <v>3541.6751267999998</v>
      </c>
    </row>
    <row r="24" spans="1:16" x14ac:dyDescent="0.25">
      <c r="F24" s="24">
        <v>20</v>
      </c>
      <c r="G24" s="24">
        <v>4</v>
      </c>
      <c r="H24" s="25">
        <v>0.371</v>
      </c>
      <c r="I24" s="24">
        <v>71</v>
      </c>
      <c r="J24" s="16">
        <f t="shared" si="0"/>
        <v>0.72820512820512828</v>
      </c>
      <c r="K24" s="16">
        <f t="shared" si="6"/>
        <v>1.0992051282051283</v>
      </c>
      <c r="L24" s="8">
        <f t="shared" si="1"/>
        <v>0.74097548407332614</v>
      </c>
      <c r="M24" s="8">
        <f t="shared" si="2"/>
        <v>2.1953748031473785</v>
      </c>
      <c r="N24" s="16">
        <f t="shared" si="5"/>
        <v>0.33751662040168884</v>
      </c>
      <c r="O24" s="13">
        <f t="shared" si="3"/>
        <v>1.2913938582191471</v>
      </c>
      <c r="P24" s="16">
        <f t="shared" si="4"/>
        <v>3541.6751267999998</v>
      </c>
    </row>
    <row r="25" spans="1:16" x14ac:dyDescent="0.25">
      <c r="F25" s="24">
        <v>21</v>
      </c>
      <c r="G25" s="24">
        <v>4</v>
      </c>
      <c r="H25" s="25">
        <v>0.38800000000000001</v>
      </c>
      <c r="I25" s="24">
        <v>72</v>
      </c>
      <c r="J25" s="16">
        <f t="shared" si="0"/>
        <v>0.7384615384615385</v>
      </c>
      <c r="K25" s="16">
        <f t="shared" si="6"/>
        <v>1.1264615384615384</v>
      </c>
      <c r="L25" s="8">
        <f t="shared" si="1"/>
        <v>0.77492853859959709</v>
      </c>
      <c r="M25" s="8">
        <f t="shared" si="2"/>
        <v>2.2498123551253961</v>
      </c>
      <c r="N25" s="16">
        <f t="shared" si="5"/>
        <v>0.34444140945096968</v>
      </c>
      <c r="O25" s="13">
        <f t="shared" si="3"/>
        <v>1.3234158711256048</v>
      </c>
      <c r="P25" s="16">
        <f t="shared" si="4"/>
        <v>3541.6751267999998</v>
      </c>
    </row>
    <row r="26" spans="1:16" x14ac:dyDescent="0.25">
      <c r="F26" s="24">
        <v>22</v>
      </c>
      <c r="G26" s="24">
        <v>4</v>
      </c>
      <c r="H26" s="25">
        <v>0.39500000000000002</v>
      </c>
      <c r="I26" s="24">
        <v>73</v>
      </c>
      <c r="J26" s="16">
        <f t="shared" si="0"/>
        <v>0.74871794871794861</v>
      </c>
      <c r="K26" s="16">
        <f t="shared" si="6"/>
        <v>1.1437179487179487</v>
      </c>
      <c r="L26" s="8">
        <f t="shared" si="1"/>
        <v>0.78890920811041465</v>
      </c>
      <c r="M26" s="8">
        <f t="shared" si="2"/>
        <v>2.2842775220879616</v>
      </c>
      <c r="N26" s="16">
        <f t="shared" si="5"/>
        <v>0.34536486940925903</v>
      </c>
      <c r="O26" s="13">
        <f t="shared" si="3"/>
        <v>1.3436894503222623</v>
      </c>
      <c r="P26" s="16">
        <f t="shared" si="4"/>
        <v>3541.6751267999998</v>
      </c>
    </row>
    <row r="27" spans="1:16" x14ac:dyDescent="0.25">
      <c r="F27" s="24">
        <v>23</v>
      </c>
      <c r="G27" s="24">
        <v>4</v>
      </c>
      <c r="H27" s="25">
        <v>0.39800000000000002</v>
      </c>
      <c r="I27" s="24">
        <v>71</v>
      </c>
      <c r="J27" s="16">
        <f t="shared" si="0"/>
        <v>0.72820512820512828</v>
      </c>
      <c r="K27" s="16">
        <f t="shared" si="6"/>
        <v>1.1262051282051284</v>
      </c>
      <c r="L27" s="8">
        <f t="shared" si="1"/>
        <v>0.79490092361505071</v>
      </c>
      <c r="M27" s="8">
        <f t="shared" si="2"/>
        <v>2.2493002426891033</v>
      </c>
      <c r="N27" s="16">
        <f t="shared" si="5"/>
        <v>0.35339920768635302</v>
      </c>
      <c r="O27" s="13">
        <f t="shared" si="3"/>
        <v>1.3231146292356104</v>
      </c>
      <c r="P27" s="16">
        <f t="shared" si="4"/>
        <v>3541.6751267999998</v>
      </c>
    </row>
    <row r="28" spans="1:16" x14ac:dyDescent="0.25">
      <c r="F28" s="24">
        <v>24</v>
      </c>
      <c r="G28" s="24">
        <v>4</v>
      </c>
      <c r="H28" s="25">
        <v>0.4</v>
      </c>
      <c r="I28" s="24">
        <v>78</v>
      </c>
      <c r="J28" s="16">
        <f t="shared" si="0"/>
        <v>0.79999999999999993</v>
      </c>
      <c r="K28" s="16">
        <f t="shared" si="6"/>
        <v>1.2</v>
      </c>
      <c r="L28" s="8">
        <f t="shared" si="1"/>
        <v>0.79889540061814135</v>
      </c>
      <c r="M28" s="8">
        <f t="shared" si="2"/>
        <v>2.3966862018544242</v>
      </c>
      <c r="N28" s="16">
        <f t="shared" si="5"/>
        <v>0.33333333333333337</v>
      </c>
      <c r="O28" s="13">
        <f t="shared" si="3"/>
        <v>1.4098120451761431</v>
      </c>
      <c r="P28" s="16">
        <f t="shared" si="4"/>
        <v>3541.6751267999998</v>
      </c>
    </row>
    <row r="29" spans="1:16" x14ac:dyDescent="0.25">
      <c r="F29" s="24">
        <v>25</v>
      </c>
      <c r="G29" s="24">
        <v>4</v>
      </c>
      <c r="H29" s="25">
        <v>0.41499999999999998</v>
      </c>
      <c r="I29" s="24">
        <v>72</v>
      </c>
      <c r="J29" s="16">
        <f t="shared" si="0"/>
        <v>0.7384615384615385</v>
      </c>
      <c r="K29" s="16">
        <f t="shared" si="6"/>
        <v>1.1534615384615385</v>
      </c>
      <c r="L29" s="8">
        <f t="shared" si="1"/>
        <v>0.82885397814132167</v>
      </c>
      <c r="M29" s="8">
        <f t="shared" si="2"/>
        <v>2.3037377946671209</v>
      </c>
      <c r="N29" s="16">
        <f t="shared" si="5"/>
        <v>0.35978659553184389</v>
      </c>
      <c r="O29" s="13">
        <f t="shared" si="3"/>
        <v>1.3551366421420681</v>
      </c>
      <c r="P29" s="16">
        <f t="shared" si="4"/>
        <v>3541.6751267999998</v>
      </c>
    </row>
    <row r="30" spans="1:16" x14ac:dyDescent="0.25">
      <c r="F30" s="24">
        <v>26</v>
      </c>
      <c r="G30" s="24">
        <v>4</v>
      </c>
      <c r="H30" s="25">
        <v>0.42199999999999999</v>
      </c>
      <c r="I30" s="24">
        <v>72</v>
      </c>
      <c r="J30" s="16">
        <f t="shared" si="0"/>
        <v>0.7384615384615385</v>
      </c>
      <c r="K30" s="16">
        <f t="shared" si="6"/>
        <v>1.1604615384615384</v>
      </c>
      <c r="L30" s="8">
        <f t="shared" si="1"/>
        <v>0.84283464765213911</v>
      </c>
      <c r="M30" s="8">
        <f t="shared" si="2"/>
        <v>2.3177184641779389</v>
      </c>
      <c r="N30" s="16">
        <f t="shared" si="5"/>
        <v>0.36364841574970169</v>
      </c>
      <c r="O30" s="13">
        <f t="shared" si="3"/>
        <v>1.3633605457389291</v>
      </c>
      <c r="P30" s="16">
        <f t="shared" si="4"/>
        <v>3541.6751267999998</v>
      </c>
    </row>
    <row r="31" spans="1:16" x14ac:dyDescent="0.25">
      <c r="F31" s="24">
        <v>27</v>
      </c>
      <c r="G31" s="24">
        <v>4</v>
      </c>
      <c r="H31" s="25">
        <v>0.41799999999999998</v>
      </c>
      <c r="I31" s="24">
        <v>71</v>
      </c>
      <c r="J31" s="16">
        <f t="shared" si="0"/>
        <v>0.72820512820512828</v>
      </c>
      <c r="K31" s="16">
        <f t="shared" si="6"/>
        <v>1.1462051282051282</v>
      </c>
      <c r="L31" s="8">
        <f t="shared" si="1"/>
        <v>0.83484569364595773</v>
      </c>
      <c r="M31" s="8">
        <f t="shared" si="2"/>
        <v>2.2892450127200101</v>
      </c>
      <c r="N31" s="16">
        <f t="shared" si="5"/>
        <v>0.36468166972394972</v>
      </c>
      <c r="O31" s="13">
        <f t="shared" si="3"/>
        <v>1.3466114966552125</v>
      </c>
      <c r="P31" s="16">
        <f t="shared" si="4"/>
        <v>3541.6751267999998</v>
      </c>
    </row>
    <row r="32" spans="1:16" x14ac:dyDescent="0.25">
      <c r="F32" s="24">
        <v>28</v>
      </c>
      <c r="G32" s="24">
        <v>4</v>
      </c>
      <c r="H32" s="25">
        <v>0.42199999999999999</v>
      </c>
      <c r="I32" s="24">
        <v>72</v>
      </c>
      <c r="J32" s="16">
        <f t="shared" si="0"/>
        <v>0.7384615384615385</v>
      </c>
      <c r="K32" s="16">
        <f t="shared" si="6"/>
        <v>1.1604615384615384</v>
      </c>
      <c r="L32" s="8">
        <f t="shared" si="1"/>
        <v>0.84283464765213911</v>
      </c>
      <c r="M32" s="8">
        <f t="shared" si="2"/>
        <v>2.3177184641779389</v>
      </c>
      <c r="N32" s="16">
        <f t="shared" si="5"/>
        <v>0.36364841574970169</v>
      </c>
      <c r="O32" s="13">
        <f t="shared" si="3"/>
        <v>1.3633605457389291</v>
      </c>
      <c r="P32" s="16">
        <f t="shared" si="4"/>
        <v>3541.6751267999998</v>
      </c>
    </row>
    <row r="33" spans="6:16" x14ac:dyDescent="0.25">
      <c r="F33" s="24">
        <v>29</v>
      </c>
      <c r="G33" s="24">
        <v>4</v>
      </c>
      <c r="H33" s="25">
        <v>0.432</v>
      </c>
      <c r="I33" s="24">
        <v>73</v>
      </c>
      <c r="J33" s="16">
        <f t="shared" si="0"/>
        <v>0.74871794871794861</v>
      </c>
      <c r="K33" s="16">
        <f t="shared" si="6"/>
        <v>1.1807179487179487</v>
      </c>
      <c r="L33" s="8">
        <f t="shared" si="1"/>
        <v>0.86280703266759262</v>
      </c>
      <c r="M33" s="8">
        <f t="shared" si="2"/>
        <v>2.3581753466451394</v>
      </c>
      <c r="N33" s="16">
        <f t="shared" si="5"/>
        <v>0.36587908269631692</v>
      </c>
      <c r="O33" s="13">
        <f t="shared" si="3"/>
        <v>1.3871586550485262</v>
      </c>
      <c r="P33" s="16">
        <f t="shared" si="4"/>
        <v>3541.6751267999998</v>
      </c>
    </row>
    <row r="34" spans="6:16" x14ac:dyDescent="0.25">
      <c r="F34" s="24">
        <v>30</v>
      </c>
      <c r="G34" s="24">
        <v>4</v>
      </c>
      <c r="H34" s="25">
        <v>0.443</v>
      </c>
      <c r="I34" s="24">
        <v>73</v>
      </c>
      <c r="J34" s="16">
        <f t="shared" si="0"/>
        <v>0.74871794871794861</v>
      </c>
      <c r="K34" s="16">
        <f t="shared" si="6"/>
        <v>1.1917179487179486</v>
      </c>
      <c r="L34" s="8">
        <f t="shared" si="1"/>
        <v>0.88477665618459156</v>
      </c>
      <c r="M34" s="8">
        <f t="shared" si="2"/>
        <v>2.3801449701621382</v>
      </c>
      <c r="N34" s="16">
        <f t="shared" si="5"/>
        <v>0.37173225466359711</v>
      </c>
      <c r="O34" s="13">
        <f t="shared" si="3"/>
        <v>1.4000819321293074</v>
      </c>
      <c r="P34" s="16">
        <f t="shared" si="4"/>
        <v>3541.6751267999998</v>
      </c>
    </row>
    <row r="35" spans="6:16" x14ac:dyDescent="0.25">
      <c r="F35" s="24">
        <v>31</v>
      </c>
      <c r="G35" s="24">
        <v>4</v>
      </c>
      <c r="H35" s="25">
        <v>0.439</v>
      </c>
      <c r="I35" s="24">
        <v>74</v>
      </c>
      <c r="J35" s="16">
        <f t="shared" si="0"/>
        <v>0.75897435897435894</v>
      </c>
      <c r="K35" s="16">
        <f t="shared" si="6"/>
        <v>1.197974358974359</v>
      </c>
      <c r="L35" s="8">
        <f t="shared" si="1"/>
        <v>0.87678770217841018</v>
      </c>
      <c r="M35" s="8">
        <f t="shared" si="2"/>
        <v>2.392640513607704</v>
      </c>
      <c r="N35" s="16">
        <f t="shared" si="5"/>
        <v>0.36645191669698851</v>
      </c>
      <c r="O35" s="13">
        <f t="shared" si="3"/>
        <v>1.4074322342451833</v>
      </c>
      <c r="P35" s="16">
        <f t="shared" si="4"/>
        <v>3541.6751267999998</v>
      </c>
    </row>
    <row r="36" spans="6:16" x14ac:dyDescent="0.25">
      <c r="F36" s="24">
        <v>32</v>
      </c>
      <c r="G36" s="24">
        <v>4</v>
      </c>
      <c r="H36" s="25">
        <v>0.44400000000000001</v>
      </c>
      <c r="I36" s="24">
        <v>72</v>
      </c>
      <c r="J36" s="16">
        <f t="shared" ref="J36:J39" si="7">I36*0.001/($C$8*1000)*1000000</f>
        <v>0.7384615384615385</v>
      </c>
      <c r="K36" s="16">
        <f t="shared" si="6"/>
        <v>1.1824615384615385</v>
      </c>
      <c r="L36" s="8">
        <f t="shared" ref="L36:L39" si="8">(H36*0.000001)/($C$7*0.000000017)</f>
        <v>0.88677389468613699</v>
      </c>
      <c r="M36" s="8">
        <f t="shared" ref="M36:M39" si="9">(K36*0.000001)/($C$7*0.000000017)</f>
        <v>2.3616577112119366</v>
      </c>
      <c r="N36" s="16">
        <f t="shared" si="5"/>
        <v>0.37548790007806404</v>
      </c>
      <c r="O36" s="13">
        <f t="shared" ref="O36:O39" si="10">(M36*($C$3*0.000001)^2)/($C$19*G36*1000)</f>
        <v>1.3892070999004917</v>
      </c>
      <c r="P36" s="16">
        <f t="shared" ref="P36:P39" si="11">($C$19*G36*1000)/($C$12*0.001*$C$16)</f>
        <v>3541.6751267999998</v>
      </c>
    </row>
    <row r="37" spans="6:16" x14ac:dyDescent="0.25">
      <c r="F37" s="24">
        <v>33</v>
      </c>
      <c r="G37" s="24">
        <v>4</v>
      </c>
      <c r="H37" s="25">
        <v>0.441</v>
      </c>
      <c r="I37" s="24">
        <v>74</v>
      </c>
      <c r="J37" s="16">
        <f t="shared" si="7"/>
        <v>0.75897435897435894</v>
      </c>
      <c r="K37" s="16">
        <f t="shared" si="6"/>
        <v>1.199974358974359</v>
      </c>
      <c r="L37" s="8">
        <f t="shared" si="8"/>
        <v>0.88078217918150092</v>
      </c>
      <c r="M37" s="8">
        <f t="shared" si="9"/>
        <v>2.3966349906107949</v>
      </c>
      <c r="N37" s="16">
        <f t="shared" si="5"/>
        <v>0.36750785273189596</v>
      </c>
      <c r="O37" s="13">
        <f t="shared" si="10"/>
        <v>1.4097819209871436</v>
      </c>
      <c r="P37" s="16">
        <f t="shared" si="11"/>
        <v>3541.6751267999998</v>
      </c>
    </row>
    <row r="38" spans="6:16" x14ac:dyDescent="0.25">
      <c r="F38" s="24">
        <v>34</v>
      </c>
      <c r="G38" s="24">
        <v>4</v>
      </c>
      <c r="H38" s="25">
        <v>0.45100000000000001</v>
      </c>
      <c r="I38" s="24">
        <v>73</v>
      </c>
      <c r="J38" s="16">
        <f t="shared" si="7"/>
        <v>0.74871794871794861</v>
      </c>
      <c r="K38" s="16">
        <f t="shared" si="6"/>
        <v>1.1997179487179486</v>
      </c>
      <c r="L38" s="8">
        <f t="shared" si="8"/>
        <v>0.90075456419695443</v>
      </c>
      <c r="M38" s="8">
        <f t="shared" si="9"/>
        <v>2.3961228781745008</v>
      </c>
      <c r="N38" s="16">
        <f t="shared" si="5"/>
        <v>0.3759216909957469</v>
      </c>
      <c r="O38" s="13">
        <f t="shared" si="10"/>
        <v>1.4094806790971484</v>
      </c>
      <c r="P38" s="16">
        <f t="shared" si="11"/>
        <v>3541.6751267999998</v>
      </c>
    </row>
    <row r="39" spans="6:16" x14ac:dyDescent="0.25">
      <c r="F39" s="24">
        <v>35</v>
      </c>
      <c r="G39" s="24">
        <v>4</v>
      </c>
      <c r="H39" s="25">
        <v>0.442</v>
      </c>
      <c r="I39" s="24">
        <v>75</v>
      </c>
      <c r="J39" s="16">
        <f t="shared" si="7"/>
        <v>0.76923076923076927</v>
      </c>
      <c r="K39" s="16">
        <f t="shared" si="6"/>
        <v>1.2112307692307693</v>
      </c>
      <c r="L39" s="8">
        <f t="shared" si="8"/>
        <v>0.88277941768304624</v>
      </c>
      <c r="M39" s="8">
        <f t="shared" si="9"/>
        <v>2.4191167265640878</v>
      </c>
      <c r="N39" s="16">
        <f t="shared" si="5"/>
        <v>0.36491807443160162</v>
      </c>
      <c r="O39" s="13">
        <f t="shared" si="10"/>
        <v>1.4230064399579199</v>
      </c>
      <c r="P39" s="16">
        <f t="shared" si="11"/>
        <v>3541.6751267999998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4"/>
  <sheetViews>
    <sheetView workbookViewId="0"/>
  </sheetViews>
  <sheetFormatPr defaultRowHeight="15" x14ac:dyDescent="0.25"/>
  <cols>
    <col min="2" max="2" width="24.28515625" bestFit="1" customWidth="1"/>
    <col min="3" max="3" width="15.5703125" bestFit="1" customWidth="1"/>
    <col min="13" max="13" width="9.85546875" customWidth="1"/>
    <col min="14" max="14" width="10.7109375" customWidth="1"/>
  </cols>
  <sheetData>
    <row r="1" spans="1:16" x14ac:dyDescent="0.25">
      <c r="A1" s="1"/>
      <c r="B1" s="1"/>
      <c r="C1" s="2"/>
      <c r="D1" s="1"/>
      <c r="E1" s="1"/>
      <c r="F1" s="1"/>
      <c r="G1" s="1"/>
      <c r="H1" s="1"/>
      <c r="I1" s="1"/>
      <c r="J1" s="1"/>
    </row>
    <row r="2" spans="1:16" ht="63" x14ac:dyDescent="0.25">
      <c r="A2" s="1"/>
      <c r="F2" s="18" t="s">
        <v>42</v>
      </c>
      <c r="G2" s="18" t="s">
        <v>28</v>
      </c>
      <c r="H2" s="18" t="s">
        <v>29</v>
      </c>
      <c r="I2" s="19" t="s">
        <v>30</v>
      </c>
      <c r="J2" s="18" t="s">
        <v>31</v>
      </c>
      <c r="K2" s="18" t="s">
        <v>32</v>
      </c>
      <c r="L2" s="18" t="s">
        <v>33</v>
      </c>
      <c r="M2" s="18" t="s">
        <v>34</v>
      </c>
      <c r="N2" s="20" t="s">
        <v>35</v>
      </c>
      <c r="O2" s="20" t="s">
        <v>36</v>
      </c>
      <c r="P2" s="20" t="s">
        <v>37</v>
      </c>
    </row>
    <row r="3" spans="1:16" x14ac:dyDescent="0.25">
      <c r="A3" s="1"/>
      <c r="B3" s="3" t="s">
        <v>0</v>
      </c>
      <c r="C3" s="4">
        <v>250</v>
      </c>
      <c r="D3" s="5" t="s">
        <v>1</v>
      </c>
      <c r="F3" s="23" t="s">
        <v>43</v>
      </c>
      <c r="G3" s="21" t="s">
        <v>38</v>
      </c>
      <c r="H3" s="21" t="s">
        <v>39</v>
      </c>
      <c r="I3" s="22" t="s">
        <v>40</v>
      </c>
      <c r="J3" s="21" t="s">
        <v>39</v>
      </c>
      <c r="K3" s="21" t="s">
        <v>39</v>
      </c>
      <c r="L3" s="21" t="s">
        <v>41</v>
      </c>
      <c r="M3" s="21" t="s">
        <v>41</v>
      </c>
      <c r="N3" s="21"/>
      <c r="O3" s="21"/>
      <c r="P3" s="21"/>
    </row>
    <row r="4" spans="1:16" x14ac:dyDescent="0.25">
      <c r="A4" s="1"/>
      <c r="B4" s="3" t="s">
        <v>2</v>
      </c>
      <c r="C4" s="6">
        <v>1</v>
      </c>
      <c r="D4" s="5"/>
      <c r="F4" s="24">
        <v>0</v>
      </c>
      <c r="G4" s="24">
        <v>4</v>
      </c>
      <c r="H4" s="25">
        <v>0.36299999999999999</v>
      </c>
      <c r="I4" s="24">
        <v>33</v>
      </c>
      <c r="J4" s="16">
        <f t="shared" ref="J4:J35" si="0">I4*0.001/($C$8*1000)*1000000</f>
        <v>0.33846153846153848</v>
      </c>
      <c r="K4" s="16">
        <f>H4+J4</f>
        <v>0.70146153846153847</v>
      </c>
      <c r="L4" s="8">
        <f t="shared" ref="L4:L35" si="1">(H4*0.000001)/($C$7*0.000000017)</f>
        <v>0.57999806084877048</v>
      </c>
      <c r="M4" s="8">
        <f t="shared" ref="M4:M35" si="2">(K4*0.000001)/($C$7*0.000000017)</f>
        <v>1.120788793574897</v>
      </c>
      <c r="N4" s="16">
        <f>H4/K4</f>
        <v>0.51749095295536784</v>
      </c>
      <c r="O4" s="13">
        <f t="shared" ref="O4:O35" si="3">(M4*($C$3*0.000001)^2)/($C$19*G4*1000)</f>
        <v>0.65928595076724339</v>
      </c>
      <c r="P4" s="16">
        <f t="shared" ref="P4:P35" si="4">($C$19*G4*1000)/($C$12*0.001*$C$16)</f>
        <v>3541.6751267999998</v>
      </c>
    </row>
    <row r="5" spans="1:16" x14ac:dyDescent="0.25">
      <c r="A5" s="1"/>
      <c r="B5" s="3" t="s">
        <v>3</v>
      </c>
      <c r="C5" s="6">
        <f>C3*C4</f>
        <v>250</v>
      </c>
      <c r="D5" s="5" t="s">
        <v>1</v>
      </c>
      <c r="F5" s="24">
        <v>1</v>
      </c>
      <c r="G5" s="24">
        <v>4</v>
      </c>
      <c r="H5" s="25">
        <v>0.35099999999999998</v>
      </c>
      <c r="I5" s="24">
        <v>38</v>
      </c>
      <c r="J5" s="16">
        <f t="shared" si="0"/>
        <v>0.38974358974358975</v>
      </c>
      <c r="K5" s="16">
        <f>H5+J5</f>
        <v>0.74074358974358967</v>
      </c>
      <c r="L5" s="8">
        <f t="shared" si="1"/>
        <v>0.56082457123393514</v>
      </c>
      <c r="M5" s="8">
        <f t="shared" si="2"/>
        <v>1.1835532937670503</v>
      </c>
      <c r="N5" s="16">
        <f t="shared" ref="N5:N68" si="5">H5/K5</f>
        <v>0.47384817750700958</v>
      </c>
      <c r="O5" s="13">
        <f t="shared" si="3"/>
        <v>0.69620615680501852</v>
      </c>
      <c r="P5" s="16">
        <f t="shared" si="4"/>
        <v>3541.6751267999998</v>
      </c>
    </row>
    <row r="6" spans="1:16" x14ac:dyDescent="0.25">
      <c r="A6" s="1"/>
      <c r="B6" s="3" t="s">
        <v>4</v>
      </c>
      <c r="C6" s="7">
        <v>12.5</v>
      </c>
      <c r="D6" s="5" t="s">
        <v>5</v>
      </c>
      <c r="F6" s="24">
        <v>2</v>
      </c>
      <c r="G6" s="24">
        <v>4</v>
      </c>
      <c r="H6" s="25">
        <v>0.36199999999999999</v>
      </c>
      <c r="I6" s="24">
        <v>40</v>
      </c>
      <c r="J6" s="16">
        <f t="shared" si="0"/>
        <v>0.4102564102564103</v>
      </c>
      <c r="K6" s="16">
        <f t="shared" ref="K6:K69" si="6">H6+J6</f>
        <v>0.77225641025641023</v>
      </c>
      <c r="L6" s="8">
        <f t="shared" si="1"/>
        <v>0.57840027004753425</v>
      </c>
      <c r="M6" s="8">
        <f t="shared" si="2"/>
        <v>1.233904188503445</v>
      </c>
      <c r="N6" s="16">
        <f t="shared" si="5"/>
        <v>0.46875622551298229</v>
      </c>
      <c r="O6" s="13">
        <f t="shared" si="3"/>
        <v>0.72582425942931739</v>
      </c>
      <c r="P6" s="16">
        <f t="shared" si="4"/>
        <v>3541.6751267999998</v>
      </c>
    </row>
    <row r="7" spans="1:16" x14ac:dyDescent="0.25">
      <c r="A7" s="1"/>
      <c r="B7" s="3" t="s">
        <v>6</v>
      </c>
      <c r="C7" s="8">
        <f>PI()/4*(C3*0.000001)^2*C6*60000000</f>
        <v>36.815538909255388</v>
      </c>
      <c r="D7" s="9" t="s">
        <v>7</v>
      </c>
      <c r="F7" s="24">
        <v>3</v>
      </c>
      <c r="G7" s="24">
        <v>4</v>
      </c>
      <c r="H7" s="25">
        <v>0.36799999999999999</v>
      </c>
      <c r="I7" s="24">
        <v>40</v>
      </c>
      <c r="J7" s="16">
        <f t="shared" si="0"/>
        <v>0.4102564102564103</v>
      </c>
      <c r="K7" s="16">
        <f t="shared" si="6"/>
        <v>0.77825641025641024</v>
      </c>
      <c r="L7" s="8">
        <f t="shared" si="1"/>
        <v>0.58798701485495197</v>
      </c>
      <c r="M7" s="8">
        <f t="shared" si="2"/>
        <v>1.2434909333108628</v>
      </c>
      <c r="N7" s="16">
        <f t="shared" si="5"/>
        <v>0.4728518713758566</v>
      </c>
      <c r="O7" s="13">
        <f t="shared" si="3"/>
        <v>0.73146350761002188</v>
      </c>
      <c r="P7" s="16">
        <f t="shared" si="4"/>
        <v>3541.6751267999998</v>
      </c>
    </row>
    <row r="8" spans="1:16" x14ac:dyDescent="0.25">
      <c r="A8" s="1"/>
      <c r="B8" s="3" t="s">
        <v>8</v>
      </c>
      <c r="C8" s="4">
        <v>97.5</v>
      </c>
      <c r="D8" s="5" t="s">
        <v>9</v>
      </c>
      <c r="F8" s="24">
        <v>4</v>
      </c>
      <c r="G8" s="24">
        <v>4</v>
      </c>
      <c r="H8" s="25">
        <v>0.372</v>
      </c>
      <c r="I8" s="24">
        <v>40</v>
      </c>
      <c r="J8" s="16">
        <f t="shared" si="0"/>
        <v>0.4102564102564103</v>
      </c>
      <c r="K8" s="16">
        <f t="shared" si="6"/>
        <v>0.78225641025641024</v>
      </c>
      <c r="L8" s="8">
        <f t="shared" si="1"/>
        <v>0.59437817805989712</v>
      </c>
      <c r="M8" s="8">
        <f t="shared" si="2"/>
        <v>1.2498820965158079</v>
      </c>
      <c r="N8" s="16">
        <f t="shared" si="5"/>
        <v>0.47554739740395963</v>
      </c>
      <c r="O8" s="13">
        <f t="shared" si="3"/>
        <v>0.73522300639715832</v>
      </c>
      <c r="P8" s="16">
        <f t="shared" si="4"/>
        <v>3541.6751267999998</v>
      </c>
    </row>
    <row r="9" spans="1:16" x14ac:dyDescent="0.25">
      <c r="A9" s="1"/>
      <c r="B9" s="3" t="s">
        <v>10</v>
      </c>
      <c r="C9" s="10"/>
      <c r="D9" s="9" t="s">
        <v>11</v>
      </c>
      <c r="F9" s="24">
        <v>5</v>
      </c>
      <c r="G9" s="24">
        <v>4</v>
      </c>
      <c r="H9" s="25">
        <v>0.37</v>
      </c>
      <c r="I9" s="24">
        <v>41</v>
      </c>
      <c r="J9" s="16">
        <f t="shared" si="0"/>
        <v>0.42051282051282052</v>
      </c>
      <c r="K9" s="16">
        <f t="shared" si="6"/>
        <v>0.79051282051282046</v>
      </c>
      <c r="L9" s="8">
        <f t="shared" si="1"/>
        <v>0.59118259645742455</v>
      </c>
      <c r="M9" s="8">
        <f t="shared" si="2"/>
        <v>1.2630741128747331</v>
      </c>
      <c r="N9" s="16">
        <f t="shared" si="5"/>
        <v>0.46805060006487192</v>
      </c>
      <c r="O9" s="13">
        <f t="shared" si="3"/>
        <v>0.74298299748342711</v>
      </c>
      <c r="P9" s="16">
        <f t="shared" si="4"/>
        <v>3541.6751267999998</v>
      </c>
    </row>
    <row r="10" spans="1:16" x14ac:dyDescent="0.25">
      <c r="A10" s="1"/>
      <c r="B10" s="3" t="s">
        <v>12</v>
      </c>
      <c r="C10" s="10">
        <v>840</v>
      </c>
      <c r="D10" s="9" t="s">
        <v>13</v>
      </c>
      <c r="F10" s="24">
        <v>6</v>
      </c>
      <c r="G10" s="24">
        <v>4</v>
      </c>
      <c r="H10" s="25">
        <v>0.39200000000000002</v>
      </c>
      <c r="I10" s="24">
        <v>42</v>
      </c>
      <c r="J10" s="16">
        <f t="shared" si="0"/>
        <v>0.43076923076923079</v>
      </c>
      <c r="K10" s="16">
        <f t="shared" si="6"/>
        <v>0.82276923076923081</v>
      </c>
      <c r="L10" s="8">
        <f t="shared" si="1"/>
        <v>0.62633399408462287</v>
      </c>
      <c r="M10" s="8">
        <f t="shared" si="2"/>
        <v>1.3146131084633292</v>
      </c>
      <c r="N10" s="16">
        <f t="shared" si="5"/>
        <v>0.47643979057591623</v>
      </c>
      <c r="O10" s="13">
        <f t="shared" si="3"/>
        <v>0.77329998129251409</v>
      </c>
      <c r="P10" s="16">
        <f t="shared" si="4"/>
        <v>3541.6751267999998</v>
      </c>
    </row>
    <row r="11" spans="1:16" x14ac:dyDescent="0.25">
      <c r="A11" s="1"/>
      <c r="B11" s="3" t="s">
        <v>14</v>
      </c>
      <c r="C11" s="11">
        <v>3.3000000000000002E-2</v>
      </c>
      <c r="D11" s="9" t="s">
        <v>15</v>
      </c>
      <c r="F11" s="24">
        <v>7</v>
      </c>
      <c r="G11" s="24">
        <v>4</v>
      </c>
      <c r="H11" s="25">
        <v>0.39</v>
      </c>
      <c r="I11" s="24">
        <v>43</v>
      </c>
      <c r="J11" s="16">
        <f t="shared" si="0"/>
        <v>0.44102564102564107</v>
      </c>
      <c r="K11" s="16">
        <f t="shared" si="6"/>
        <v>0.83102564102564114</v>
      </c>
      <c r="L11" s="8">
        <f t="shared" si="1"/>
        <v>0.62313841248215018</v>
      </c>
      <c r="M11" s="8">
        <f t="shared" si="2"/>
        <v>1.3278051248222544</v>
      </c>
      <c r="N11" s="16">
        <f t="shared" si="5"/>
        <v>0.46929959888923167</v>
      </c>
      <c r="O11" s="13">
        <f t="shared" si="3"/>
        <v>0.78105997237878277</v>
      </c>
      <c r="P11" s="16">
        <f t="shared" si="4"/>
        <v>3541.6751267999998</v>
      </c>
    </row>
    <row r="12" spans="1:16" x14ac:dyDescent="0.25">
      <c r="A12" s="1"/>
      <c r="B12" s="3" t="s">
        <v>16</v>
      </c>
      <c r="C12" s="10">
        <v>61</v>
      </c>
      <c r="D12" s="9" t="s">
        <v>17</v>
      </c>
      <c r="F12" s="24">
        <v>8</v>
      </c>
      <c r="G12" s="24">
        <v>4</v>
      </c>
      <c r="H12" s="25">
        <v>0.38200000000000001</v>
      </c>
      <c r="I12" s="24">
        <v>43</v>
      </c>
      <c r="J12" s="16">
        <f t="shared" si="0"/>
        <v>0.44102564102564107</v>
      </c>
      <c r="K12" s="16">
        <f t="shared" si="6"/>
        <v>0.82302564102564113</v>
      </c>
      <c r="L12" s="8">
        <f t="shared" si="1"/>
        <v>0.61035608607226</v>
      </c>
      <c r="M12" s="8">
        <f t="shared" si="2"/>
        <v>1.3150227984123644</v>
      </c>
      <c r="N12" s="16">
        <f t="shared" si="5"/>
        <v>0.46414106797931332</v>
      </c>
      <c r="O12" s="13">
        <f t="shared" si="3"/>
        <v>0.77354097480451012</v>
      </c>
      <c r="P12" s="16">
        <f t="shared" si="4"/>
        <v>3541.6751267999998</v>
      </c>
    </row>
    <row r="13" spans="1:16" x14ac:dyDescent="0.25">
      <c r="A13" s="1"/>
      <c r="B13" s="3" t="s">
        <v>18</v>
      </c>
      <c r="C13" s="8">
        <f>(C10*C6*C3*0.000001)/(C12*0.001)</f>
        <v>43.032786885245905</v>
      </c>
      <c r="D13" s="9"/>
      <c r="F13" s="24">
        <v>9</v>
      </c>
      <c r="G13" s="24">
        <v>4</v>
      </c>
      <c r="H13" s="25">
        <v>0.39200000000000002</v>
      </c>
      <c r="I13" s="24">
        <v>45</v>
      </c>
      <c r="J13" s="16">
        <f t="shared" si="0"/>
        <v>0.46153846153846151</v>
      </c>
      <c r="K13" s="16">
        <f t="shared" si="6"/>
        <v>0.85353846153846158</v>
      </c>
      <c r="L13" s="8">
        <f t="shared" si="1"/>
        <v>0.62633399408462287</v>
      </c>
      <c r="M13" s="8">
        <f t="shared" si="2"/>
        <v>1.3637759023475224</v>
      </c>
      <c r="N13" s="16">
        <f t="shared" si="5"/>
        <v>0.45926459985580387</v>
      </c>
      <c r="O13" s="13">
        <f t="shared" si="3"/>
        <v>0.80221920273202463</v>
      </c>
      <c r="P13" s="16">
        <f t="shared" si="4"/>
        <v>3541.6751267999998</v>
      </c>
    </row>
    <row r="14" spans="1:16" x14ac:dyDescent="0.25">
      <c r="A14" s="1"/>
      <c r="B14" s="3" t="s">
        <v>19</v>
      </c>
      <c r="C14" s="12">
        <f>C10*C6^2*C3*0.000001/C11</f>
        <v>994.31818181818176</v>
      </c>
      <c r="D14" s="9"/>
      <c r="F14" s="24">
        <v>10</v>
      </c>
      <c r="G14" s="24">
        <v>4</v>
      </c>
      <c r="H14" s="25">
        <v>0.41099999999999998</v>
      </c>
      <c r="I14" s="24">
        <v>43</v>
      </c>
      <c r="J14" s="16">
        <f t="shared" si="0"/>
        <v>0.44102564102564107</v>
      </c>
      <c r="K14" s="16">
        <f t="shared" si="6"/>
        <v>0.85202564102564105</v>
      </c>
      <c r="L14" s="8">
        <f t="shared" si="1"/>
        <v>0.65669201930811216</v>
      </c>
      <c r="M14" s="8">
        <f t="shared" si="2"/>
        <v>1.3613587316482163</v>
      </c>
      <c r="N14" s="16">
        <f t="shared" si="5"/>
        <v>0.48237984892714192</v>
      </c>
      <c r="O14" s="13">
        <f t="shared" si="3"/>
        <v>0.80079734101124866</v>
      </c>
      <c r="P14" s="16">
        <f t="shared" si="4"/>
        <v>3541.6751267999998</v>
      </c>
    </row>
    <row r="15" spans="1:16" x14ac:dyDescent="0.25">
      <c r="A15" s="1"/>
      <c r="B15" s="3" t="s">
        <v>20</v>
      </c>
      <c r="C15" s="13">
        <f>C12*0.001/SQRT(C10*C11*C3*0.000001)</f>
        <v>0.73276246965905456</v>
      </c>
      <c r="D15" s="9"/>
      <c r="F15" s="24">
        <v>11</v>
      </c>
      <c r="G15" s="24">
        <v>4</v>
      </c>
      <c r="H15" s="25">
        <v>0.40799999999999997</v>
      </c>
      <c r="I15" s="24">
        <v>43</v>
      </c>
      <c r="J15" s="16">
        <f t="shared" si="0"/>
        <v>0.44102564102564107</v>
      </c>
      <c r="K15" s="16">
        <f t="shared" si="6"/>
        <v>0.84902564102564104</v>
      </c>
      <c r="L15" s="8">
        <f t="shared" si="1"/>
        <v>0.65189864690440325</v>
      </c>
      <c r="M15" s="8">
        <f t="shared" si="2"/>
        <v>1.3565653592445075</v>
      </c>
      <c r="N15" s="16">
        <f t="shared" si="5"/>
        <v>0.48055085769509537</v>
      </c>
      <c r="O15" s="13">
        <f t="shared" si="3"/>
        <v>0.79797771692089647</v>
      </c>
      <c r="P15" s="16">
        <f t="shared" si="4"/>
        <v>3541.6751267999998</v>
      </c>
    </row>
    <row r="16" spans="1:16" x14ac:dyDescent="0.25">
      <c r="A16" s="1"/>
      <c r="B16" s="3" t="s">
        <v>21</v>
      </c>
      <c r="C16" s="14">
        <f>0.00000000003/(C12*0.001)</f>
        <v>4.9180327868852461E-10</v>
      </c>
      <c r="D16" s="9" t="s">
        <v>22</v>
      </c>
      <c r="F16" s="24">
        <v>12</v>
      </c>
      <c r="G16" s="24">
        <v>4</v>
      </c>
      <c r="H16" s="25">
        <v>0.42099999999999999</v>
      </c>
      <c r="I16" s="24">
        <v>43</v>
      </c>
      <c r="J16" s="16">
        <f t="shared" si="0"/>
        <v>0.44102564102564107</v>
      </c>
      <c r="K16" s="16">
        <f t="shared" si="6"/>
        <v>0.86202564102564105</v>
      </c>
      <c r="L16" s="8">
        <f t="shared" si="1"/>
        <v>0.67266992732047493</v>
      </c>
      <c r="M16" s="8">
        <f t="shared" si="2"/>
        <v>1.3773366396605791</v>
      </c>
      <c r="N16" s="16">
        <f t="shared" si="5"/>
        <v>0.48838454445402896</v>
      </c>
      <c r="O16" s="13">
        <f t="shared" si="3"/>
        <v>0.8101960879790896</v>
      </c>
      <c r="P16" s="16">
        <f t="shared" si="4"/>
        <v>3541.6751267999998</v>
      </c>
    </row>
    <row r="17" spans="1:16" ht="15" customHeight="1" x14ac:dyDescent="0.25">
      <c r="A17" s="1"/>
      <c r="B17" s="3" t="s">
        <v>23</v>
      </c>
      <c r="C17" s="10">
        <v>3</v>
      </c>
      <c r="D17" s="9"/>
      <c r="F17" s="24">
        <v>13</v>
      </c>
      <c r="G17" s="24">
        <v>4</v>
      </c>
      <c r="H17" s="25">
        <v>0.432</v>
      </c>
      <c r="I17" s="24">
        <v>42</v>
      </c>
      <c r="J17" s="16">
        <f t="shared" si="0"/>
        <v>0.43076923076923079</v>
      </c>
      <c r="K17" s="16">
        <f t="shared" si="6"/>
        <v>0.86276923076923073</v>
      </c>
      <c r="L17" s="8">
        <f t="shared" si="1"/>
        <v>0.69024562613407403</v>
      </c>
      <c r="M17" s="8">
        <f t="shared" si="2"/>
        <v>1.3785247405127803</v>
      </c>
      <c r="N17" s="16">
        <f t="shared" si="5"/>
        <v>0.50071326676176897</v>
      </c>
      <c r="O17" s="13">
        <f t="shared" si="3"/>
        <v>0.81089496916387771</v>
      </c>
      <c r="P17" s="16">
        <f t="shared" si="4"/>
        <v>3541.6751267999998</v>
      </c>
    </row>
    <row r="18" spans="1:16" ht="15" customHeight="1" x14ac:dyDescent="0.25">
      <c r="A18" s="1"/>
      <c r="B18" s="3" t="s">
        <v>24</v>
      </c>
      <c r="C18" s="14">
        <v>8.8541878170000005E-12</v>
      </c>
      <c r="D18" s="9" t="s">
        <v>25</v>
      </c>
      <c r="F18" s="24">
        <v>14</v>
      </c>
      <c r="G18" s="24">
        <v>4</v>
      </c>
      <c r="H18" s="25">
        <v>0.42799999999999999</v>
      </c>
      <c r="I18" s="24">
        <v>44</v>
      </c>
      <c r="J18" s="16">
        <f t="shared" si="0"/>
        <v>0.45128205128205123</v>
      </c>
      <c r="K18" s="16">
        <f t="shared" si="6"/>
        <v>0.87928205128205117</v>
      </c>
      <c r="L18" s="8">
        <f t="shared" si="1"/>
        <v>0.68385446292912888</v>
      </c>
      <c r="M18" s="8">
        <f t="shared" si="2"/>
        <v>1.4049087732306307</v>
      </c>
      <c r="N18" s="16">
        <f t="shared" si="5"/>
        <v>0.48676076052723671</v>
      </c>
      <c r="O18" s="13">
        <f t="shared" si="3"/>
        <v>0.82641495133641507</v>
      </c>
      <c r="P18" s="16">
        <f t="shared" si="4"/>
        <v>3541.6751267999998</v>
      </c>
    </row>
    <row r="19" spans="1:16" x14ac:dyDescent="0.25">
      <c r="A19" s="1"/>
      <c r="B19" s="3" t="s">
        <v>26</v>
      </c>
      <c r="C19" s="15">
        <f>C17*C18</f>
        <v>2.6562563451000001E-11</v>
      </c>
      <c r="D19" s="9" t="s">
        <v>25</v>
      </c>
      <c r="F19" s="24">
        <v>15</v>
      </c>
      <c r="G19" s="24">
        <v>4</v>
      </c>
      <c r="H19" s="25">
        <v>0.438</v>
      </c>
      <c r="I19" s="24">
        <v>44</v>
      </c>
      <c r="J19" s="16">
        <f t="shared" si="0"/>
        <v>0.45128205128205123</v>
      </c>
      <c r="K19" s="16">
        <f t="shared" si="6"/>
        <v>0.88928205128205118</v>
      </c>
      <c r="L19" s="8">
        <f t="shared" si="1"/>
        <v>0.69983237094149175</v>
      </c>
      <c r="M19" s="8">
        <f t="shared" si="2"/>
        <v>1.4208866812429934</v>
      </c>
      <c r="N19" s="16">
        <f t="shared" si="5"/>
        <v>0.49253214924168165</v>
      </c>
      <c r="O19" s="13">
        <f t="shared" si="3"/>
        <v>0.835813698304256</v>
      </c>
      <c r="P19" s="16">
        <f t="shared" si="4"/>
        <v>3541.6751267999998</v>
      </c>
    </row>
    <row r="20" spans="1:16" x14ac:dyDescent="0.25">
      <c r="A20" s="1"/>
      <c r="B20" s="3" t="s">
        <v>27</v>
      </c>
      <c r="C20" s="16">
        <f>SQRT(C19/C10)/C16</f>
        <v>361.57960805956947</v>
      </c>
      <c r="D20" s="9"/>
      <c r="E20" s="17"/>
      <c r="F20" s="24">
        <v>16</v>
      </c>
      <c r="G20" s="24">
        <v>4</v>
      </c>
      <c r="H20" s="25">
        <v>0.442</v>
      </c>
      <c r="I20" s="24">
        <v>46</v>
      </c>
      <c r="J20" s="16">
        <f t="shared" si="0"/>
        <v>0.47179487179487178</v>
      </c>
      <c r="K20" s="16">
        <f t="shared" si="6"/>
        <v>0.91379487179487184</v>
      </c>
      <c r="L20" s="8">
        <f t="shared" si="1"/>
        <v>0.7062235341464369</v>
      </c>
      <c r="M20" s="8">
        <f t="shared" si="2"/>
        <v>1.4600530403707344</v>
      </c>
      <c r="N20" s="16">
        <f t="shared" si="5"/>
        <v>0.48369717717043603</v>
      </c>
      <c r="O20" s="13">
        <f t="shared" si="3"/>
        <v>0.85885267805106635</v>
      </c>
      <c r="P20" s="16">
        <f t="shared" si="4"/>
        <v>3541.6751267999998</v>
      </c>
    </row>
    <row r="21" spans="1:16" x14ac:dyDescent="0.25">
      <c r="A21" s="1"/>
      <c r="B21" s="1"/>
      <c r="C21" s="2"/>
      <c r="D21" s="1"/>
      <c r="F21" s="24">
        <v>17</v>
      </c>
      <c r="G21" s="24">
        <v>4</v>
      </c>
      <c r="H21" s="25">
        <v>0.435</v>
      </c>
      <c r="I21" s="24">
        <v>45</v>
      </c>
      <c r="J21" s="16">
        <f t="shared" si="0"/>
        <v>0.46153846153846151</v>
      </c>
      <c r="K21" s="16">
        <f t="shared" si="6"/>
        <v>0.89653846153846151</v>
      </c>
      <c r="L21" s="8">
        <f t="shared" si="1"/>
        <v>0.69503899853778295</v>
      </c>
      <c r="M21" s="8">
        <f t="shared" si="2"/>
        <v>1.4324809068006825</v>
      </c>
      <c r="N21" s="16">
        <f t="shared" si="5"/>
        <v>0.48519948519948519</v>
      </c>
      <c r="O21" s="13">
        <f t="shared" si="3"/>
        <v>0.84263381469374066</v>
      </c>
      <c r="P21" s="16">
        <f t="shared" si="4"/>
        <v>3541.6751267999998</v>
      </c>
    </row>
    <row r="22" spans="1:16" x14ac:dyDescent="0.25">
      <c r="F22" s="24">
        <v>18</v>
      </c>
      <c r="G22" s="24">
        <v>4</v>
      </c>
      <c r="H22" s="25">
        <v>0.44</v>
      </c>
      <c r="I22" s="24">
        <v>46</v>
      </c>
      <c r="J22" s="16">
        <f t="shared" si="0"/>
        <v>0.47179487179487178</v>
      </c>
      <c r="K22" s="16">
        <f t="shared" si="6"/>
        <v>0.91179487179487184</v>
      </c>
      <c r="L22" s="8">
        <f t="shared" si="1"/>
        <v>0.70302795254396433</v>
      </c>
      <c r="M22" s="8">
        <f t="shared" si="2"/>
        <v>1.4568574587682619</v>
      </c>
      <c r="N22" s="16">
        <f t="shared" si="5"/>
        <v>0.48256467941507308</v>
      </c>
      <c r="O22" s="13">
        <f t="shared" si="3"/>
        <v>0.85697292865749819</v>
      </c>
      <c r="P22" s="16">
        <f t="shared" si="4"/>
        <v>3541.6751267999998</v>
      </c>
    </row>
    <row r="23" spans="1:16" x14ac:dyDescent="0.25">
      <c r="F23" s="24">
        <v>19</v>
      </c>
      <c r="G23" s="24">
        <v>4</v>
      </c>
      <c r="H23" s="25">
        <v>0.44700000000000001</v>
      </c>
      <c r="I23" s="24">
        <v>47</v>
      </c>
      <c r="J23" s="16">
        <f t="shared" si="0"/>
        <v>0.482051282051282</v>
      </c>
      <c r="K23" s="16">
        <f t="shared" si="6"/>
        <v>0.92905128205128196</v>
      </c>
      <c r="L23" s="8">
        <f t="shared" si="1"/>
        <v>0.71421248815261829</v>
      </c>
      <c r="M23" s="8">
        <f t="shared" si="2"/>
        <v>1.4844295923383133</v>
      </c>
      <c r="N23" s="16">
        <f t="shared" si="5"/>
        <v>0.4811359810117849</v>
      </c>
      <c r="O23" s="13">
        <f t="shared" si="3"/>
        <v>0.87319179201482344</v>
      </c>
      <c r="P23" s="16">
        <f t="shared" si="4"/>
        <v>3541.6751267999998</v>
      </c>
    </row>
    <row r="24" spans="1:16" x14ac:dyDescent="0.25">
      <c r="F24" s="24">
        <v>20</v>
      </c>
      <c r="G24" s="24">
        <v>4</v>
      </c>
      <c r="H24" s="25">
        <v>0.42499999999999999</v>
      </c>
      <c r="I24" s="24">
        <v>47</v>
      </c>
      <c r="J24" s="16">
        <f t="shared" si="0"/>
        <v>0.482051282051282</v>
      </c>
      <c r="K24" s="16">
        <f t="shared" si="6"/>
        <v>0.90705128205128194</v>
      </c>
      <c r="L24" s="8">
        <f t="shared" si="1"/>
        <v>0.67906109052542007</v>
      </c>
      <c r="M24" s="8">
        <f t="shared" si="2"/>
        <v>1.4492781947111151</v>
      </c>
      <c r="N24" s="16">
        <f t="shared" si="5"/>
        <v>0.46855123674911664</v>
      </c>
      <c r="O24" s="13">
        <f t="shared" si="3"/>
        <v>0.85251454868557341</v>
      </c>
      <c r="P24" s="16">
        <f t="shared" si="4"/>
        <v>3541.6751267999998</v>
      </c>
    </row>
    <row r="25" spans="1:16" x14ac:dyDescent="0.25">
      <c r="F25" s="24">
        <v>21</v>
      </c>
      <c r="G25" s="24">
        <v>4</v>
      </c>
      <c r="H25" s="25">
        <v>0.437</v>
      </c>
      <c r="I25" s="24">
        <v>46</v>
      </c>
      <c r="J25" s="16">
        <f t="shared" si="0"/>
        <v>0.47179487179487178</v>
      </c>
      <c r="K25" s="16">
        <f t="shared" si="6"/>
        <v>0.90879487179487173</v>
      </c>
      <c r="L25" s="8">
        <f t="shared" si="1"/>
        <v>0.69823458014025541</v>
      </c>
      <c r="M25" s="8">
        <f t="shared" si="2"/>
        <v>1.4520640863645529</v>
      </c>
      <c r="N25" s="16">
        <f t="shared" si="5"/>
        <v>0.48085658663205716</v>
      </c>
      <c r="O25" s="13">
        <f t="shared" si="3"/>
        <v>0.85415330456714578</v>
      </c>
      <c r="P25" s="16">
        <f t="shared" si="4"/>
        <v>3541.6751267999998</v>
      </c>
    </row>
    <row r="26" spans="1:16" x14ac:dyDescent="0.25">
      <c r="F26" s="24">
        <v>22</v>
      </c>
      <c r="G26" s="24">
        <v>4</v>
      </c>
      <c r="H26" s="25">
        <v>0.438</v>
      </c>
      <c r="I26" s="24">
        <v>47</v>
      </c>
      <c r="J26" s="16">
        <f t="shared" si="0"/>
        <v>0.482051282051282</v>
      </c>
      <c r="K26" s="16">
        <f t="shared" si="6"/>
        <v>0.92005128205128206</v>
      </c>
      <c r="L26" s="8">
        <f t="shared" si="1"/>
        <v>0.69983237094149175</v>
      </c>
      <c r="M26" s="8">
        <f t="shared" si="2"/>
        <v>1.4700494751271869</v>
      </c>
      <c r="N26" s="16">
        <f t="shared" si="5"/>
        <v>0.47606042026642886</v>
      </c>
      <c r="O26" s="13">
        <f t="shared" si="3"/>
        <v>0.86473291974376665</v>
      </c>
      <c r="P26" s="16">
        <f t="shared" si="4"/>
        <v>3541.6751267999998</v>
      </c>
    </row>
    <row r="27" spans="1:16" x14ac:dyDescent="0.25">
      <c r="F27" s="24">
        <v>23</v>
      </c>
      <c r="G27" s="24">
        <v>4</v>
      </c>
      <c r="H27" s="25">
        <v>0.437</v>
      </c>
      <c r="I27" s="24">
        <v>50</v>
      </c>
      <c r="J27" s="16">
        <f t="shared" si="0"/>
        <v>0.51282051282051289</v>
      </c>
      <c r="K27" s="16">
        <f t="shared" si="6"/>
        <v>0.94982051282051283</v>
      </c>
      <c r="L27" s="8">
        <f t="shared" si="1"/>
        <v>0.69823458014025541</v>
      </c>
      <c r="M27" s="8">
        <f t="shared" si="2"/>
        <v>1.5176144782101439</v>
      </c>
      <c r="N27" s="16">
        <f t="shared" si="5"/>
        <v>0.46008692600491319</v>
      </c>
      <c r="O27" s="13">
        <f t="shared" si="3"/>
        <v>0.89271226648649327</v>
      </c>
      <c r="P27" s="16">
        <f t="shared" si="4"/>
        <v>3541.6751267999998</v>
      </c>
    </row>
    <row r="28" spans="1:16" x14ac:dyDescent="0.25">
      <c r="F28" s="24">
        <v>24</v>
      </c>
      <c r="G28" s="24">
        <v>4</v>
      </c>
      <c r="H28" s="25">
        <v>0.438</v>
      </c>
      <c r="I28" s="24">
        <v>50</v>
      </c>
      <c r="J28" s="16">
        <f t="shared" si="0"/>
        <v>0.51282051282051289</v>
      </c>
      <c r="K28" s="16">
        <f t="shared" si="6"/>
        <v>0.95082051282051294</v>
      </c>
      <c r="L28" s="8">
        <f t="shared" si="1"/>
        <v>0.69983237094149175</v>
      </c>
      <c r="M28" s="8">
        <f t="shared" si="2"/>
        <v>1.5192122690113805</v>
      </c>
      <c r="N28" s="16">
        <f t="shared" si="5"/>
        <v>0.46065476511515013</v>
      </c>
      <c r="O28" s="13">
        <f t="shared" si="3"/>
        <v>0.89365214118327752</v>
      </c>
      <c r="P28" s="16">
        <f t="shared" si="4"/>
        <v>3541.6751267999998</v>
      </c>
    </row>
    <row r="29" spans="1:16" x14ac:dyDescent="0.25">
      <c r="F29" s="24">
        <v>25</v>
      </c>
      <c r="G29" s="24">
        <v>4</v>
      </c>
      <c r="H29" s="25">
        <v>0.42899999999999999</v>
      </c>
      <c r="I29" s="24">
        <v>51</v>
      </c>
      <c r="J29" s="16">
        <f t="shared" si="0"/>
        <v>0.52307692307692311</v>
      </c>
      <c r="K29" s="16">
        <f t="shared" si="6"/>
        <v>0.95207692307692304</v>
      </c>
      <c r="L29" s="8">
        <f t="shared" si="1"/>
        <v>0.68545225373036522</v>
      </c>
      <c r="M29" s="8">
        <f t="shared" si="2"/>
        <v>1.5212197497616513</v>
      </c>
      <c r="N29" s="16">
        <f t="shared" si="5"/>
        <v>0.45059384341924541</v>
      </c>
      <c r="O29" s="13">
        <f t="shared" si="3"/>
        <v>0.89483300939205734</v>
      </c>
      <c r="P29" s="16">
        <f t="shared" si="4"/>
        <v>3541.6751267999998</v>
      </c>
    </row>
    <row r="30" spans="1:16" x14ac:dyDescent="0.25">
      <c r="F30" s="24">
        <v>26</v>
      </c>
      <c r="G30" s="24">
        <v>4</v>
      </c>
      <c r="H30" s="25">
        <v>0.45700000000000002</v>
      </c>
      <c r="I30" s="24">
        <v>51</v>
      </c>
      <c r="J30" s="16">
        <f t="shared" si="0"/>
        <v>0.52307692307692311</v>
      </c>
      <c r="K30" s="16">
        <f t="shared" si="6"/>
        <v>0.98007692307692307</v>
      </c>
      <c r="L30" s="8">
        <f t="shared" si="1"/>
        <v>0.73019039616498116</v>
      </c>
      <c r="M30" s="8">
        <f t="shared" si="2"/>
        <v>1.5659578921962674</v>
      </c>
      <c r="N30" s="16">
        <f t="shared" si="5"/>
        <v>0.46628993014677028</v>
      </c>
      <c r="O30" s="13">
        <f t="shared" si="3"/>
        <v>0.92114950090201209</v>
      </c>
      <c r="P30" s="16">
        <f t="shared" si="4"/>
        <v>3541.6751267999998</v>
      </c>
    </row>
    <row r="31" spans="1:16" x14ac:dyDescent="0.25">
      <c r="F31" s="24">
        <v>27</v>
      </c>
      <c r="G31" s="24">
        <v>4</v>
      </c>
      <c r="H31" s="25">
        <v>0.45100000000000001</v>
      </c>
      <c r="I31" s="24">
        <v>53</v>
      </c>
      <c r="J31" s="16">
        <f t="shared" si="0"/>
        <v>0.54358974358974355</v>
      </c>
      <c r="K31" s="16">
        <f t="shared" si="6"/>
        <v>0.9945897435897435</v>
      </c>
      <c r="L31" s="8">
        <f t="shared" si="1"/>
        <v>0.72060365135756344</v>
      </c>
      <c r="M31" s="8">
        <f t="shared" si="2"/>
        <v>1.5891463433116451</v>
      </c>
      <c r="N31" s="16">
        <f t="shared" si="5"/>
        <v>0.45345329861558692</v>
      </c>
      <c r="O31" s="13">
        <f t="shared" si="3"/>
        <v>0.93478973368098117</v>
      </c>
      <c r="P31" s="16">
        <f t="shared" si="4"/>
        <v>3541.6751267999998</v>
      </c>
    </row>
    <row r="32" spans="1:16" x14ac:dyDescent="0.25">
      <c r="F32" s="24">
        <v>28</v>
      </c>
      <c r="G32" s="24">
        <v>4</v>
      </c>
      <c r="H32" s="25">
        <v>0.45100000000000001</v>
      </c>
      <c r="I32" s="24">
        <v>52</v>
      </c>
      <c r="J32" s="16">
        <f t="shared" si="0"/>
        <v>0.53333333333333333</v>
      </c>
      <c r="K32" s="16">
        <f t="shared" si="6"/>
        <v>0.98433333333333328</v>
      </c>
      <c r="L32" s="8">
        <f t="shared" si="1"/>
        <v>0.72060365135756344</v>
      </c>
      <c r="M32" s="8">
        <f t="shared" si="2"/>
        <v>1.5727587453502474</v>
      </c>
      <c r="N32" s="16">
        <f t="shared" si="5"/>
        <v>0.45817812394175417</v>
      </c>
      <c r="O32" s="13">
        <f t="shared" si="3"/>
        <v>0.92514999320114422</v>
      </c>
      <c r="P32" s="16">
        <f t="shared" si="4"/>
        <v>3541.6751267999998</v>
      </c>
    </row>
    <row r="33" spans="6:16" x14ac:dyDescent="0.25">
      <c r="F33" s="24">
        <v>29</v>
      </c>
      <c r="G33" s="24">
        <v>4</v>
      </c>
      <c r="H33" s="25">
        <v>0.45400000000000001</v>
      </c>
      <c r="I33" s="24">
        <v>58</v>
      </c>
      <c r="J33" s="16">
        <f t="shared" si="0"/>
        <v>0.59487179487179487</v>
      </c>
      <c r="K33" s="16">
        <f t="shared" si="6"/>
        <v>1.0488717948717949</v>
      </c>
      <c r="L33" s="8">
        <f t="shared" si="1"/>
        <v>0.72539702376127235</v>
      </c>
      <c r="M33" s="8">
        <f t="shared" si="2"/>
        <v>1.6758777055223431</v>
      </c>
      <c r="N33" s="16">
        <f t="shared" si="5"/>
        <v>0.43284603725614823</v>
      </c>
      <c r="O33" s="13">
        <f t="shared" si="3"/>
        <v>0.98580806017051792</v>
      </c>
      <c r="P33" s="16">
        <f t="shared" si="4"/>
        <v>3541.6751267999998</v>
      </c>
    </row>
    <row r="34" spans="6:16" x14ac:dyDescent="0.25">
      <c r="F34" s="24">
        <v>30</v>
      </c>
      <c r="G34" s="24">
        <v>4</v>
      </c>
      <c r="H34" s="25">
        <v>0.46</v>
      </c>
      <c r="I34" s="24">
        <v>55</v>
      </c>
      <c r="J34" s="16">
        <f t="shared" si="0"/>
        <v>0.5641025641025641</v>
      </c>
      <c r="K34" s="16">
        <f t="shared" si="6"/>
        <v>1.0241025641025641</v>
      </c>
      <c r="L34" s="8">
        <f t="shared" si="1"/>
        <v>0.73498376856868997</v>
      </c>
      <c r="M34" s="8">
        <f t="shared" si="2"/>
        <v>1.6363016564455675</v>
      </c>
      <c r="N34" s="16">
        <f t="shared" si="5"/>
        <v>0.44917376064096148</v>
      </c>
      <c r="O34" s="13">
        <f t="shared" si="3"/>
        <v>0.96252808691171199</v>
      </c>
      <c r="P34" s="16">
        <f t="shared" si="4"/>
        <v>3541.6751267999998</v>
      </c>
    </row>
    <row r="35" spans="6:16" x14ac:dyDescent="0.25">
      <c r="F35" s="24">
        <v>31</v>
      </c>
      <c r="G35" s="24">
        <v>4</v>
      </c>
      <c r="H35" s="25">
        <v>0.46500000000000002</v>
      </c>
      <c r="I35" s="24">
        <v>54</v>
      </c>
      <c r="J35" s="16">
        <f t="shared" si="0"/>
        <v>0.55384615384615388</v>
      </c>
      <c r="K35" s="16">
        <f t="shared" si="6"/>
        <v>1.018846153846154</v>
      </c>
      <c r="L35" s="8">
        <f t="shared" si="1"/>
        <v>0.74297272257487146</v>
      </c>
      <c r="M35" s="8">
        <f t="shared" si="2"/>
        <v>1.6279030124903511</v>
      </c>
      <c r="N35" s="16">
        <f t="shared" si="5"/>
        <v>0.45639864099660249</v>
      </c>
      <c r="O35" s="13">
        <f t="shared" si="3"/>
        <v>0.9575877199157955</v>
      </c>
      <c r="P35" s="16">
        <f t="shared" si="4"/>
        <v>3541.6751267999998</v>
      </c>
    </row>
    <row r="36" spans="6:16" x14ac:dyDescent="0.25">
      <c r="F36" s="24">
        <v>32</v>
      </c>
      <c r="G36" s="24">
        <v>4</v>
      </c>
      <c r="H36" s="25">
        <v>0.45100000000000001</v>
      </c>
      <c r="I36" s="24">
        <v>53</v>
      </c>
      <c r="J36" s="16">
        <f t="shared" ref="J36:J67" si="7">I36*0.001/($C$8*1000)*1000000</f>
        <v>0.54358974358974355</v>
      </c>
      <c r="K36" s="16">
        <f t="shared" si="6"/>
        <v>0.9945897435897435</v>
      </c>
      <c r="L36" s="8">
        <f t="shared" ref="L36:L67" si="8">(H36*0.000001)/($C$7*0.000000017)</f>
        <v>0.72060365135756344</v>
      </c>
      <c r="M36" s="8">
        <f t="shared" ref="M36:M67" si="9">(K36*0.000001)/($C$7*0.000000017)</f>
        <v>1.5891463433116451</v>
      </c>
      <c r="N36" s="16">
        <f t="shared" si="5"/>
        <v>0.45345329861558692</v>
      </c>
      <c r="O36" s="13">
        <f t="shared" ref="O36:O67" si="10">(M36*($C$3*0.000001)^2)/($C$19*G36*1000)</f>
        <v>0.93478973368098117</v>
      </c>
      <c r="P36" s="16">
        <f t="shared" ref="P36:P67" si="11">($C$19*G36*1000)/($C$12*0.001*$C$16)</f>
        <v>3541.6751267999998</v>
      </c>
    </row>
    <row r="37" spans="6:16" x14ac:dyDescent="0.25">
      <c r="F37" s="24">
        <v>33</v>
      </c>
      <c r="G37" s="24">
        <v>4</v>
      </c>
      <c r="H37" s="25">
        <v>0.45400000000000001</v>
      </c>
      <c r="I37" s="24">
        <v>53</v>
      </c>
      <c r="J37" s="16">
        <f t="shared" si="7"/>
        <v>0.54358974358974355</v>
      </c>
      <c r="K37" s="16">
        <f t="shared" si="6"/>
        <v>0.99758974358974362</v>
      </c>
      <c r="L37" s="8">
        <f t="shared" si="8"/>
        <v>0.72539702376127235</v>
      </c>
      <c r="M37" s="8">
        <f t="shared" si="9"/>
        <v>1.5939397157153543</v>
      </c>
      <c r="N37" s="16">
        <f t="shared" si="5"/>
        <v>0.4550969002210456</v>
      </c>
      <c r="O37" s="13">
        <f t="shared" si="10"/>
        <v>0.9376093577713337</v>
      </c>
      <c r="P37" s="16">
        <f t="shared" si="11"/>
        <v>3541.6751267999998</v>
      </c>
    </row>
    <row r="38" spans="6:16" x14ac:dyDescent="0.25">
      <c r="F38" s="24">
        <v>34</v>
      </c>
      <c r="G38" s="24">
        <v>4</v>
      </c>
      <c r="H38" s="25">
        <v>0.45500000000000002</v>
      </c>
      <c r="I38" s="24">
        <v>53</v>
      </c>
      <c r="J38" s="16">
        <f t="shared" si="7"/>
        <v>0.54358974358974355</v>
      </c>
      <c r="K38" s="16">
        <f t="shared" si="6"/>
        <v>0.99858974358974351</v>
      </c>
      <c r="L38" s="8">
        <f t="shared" si="8"/>
        <v>0.72699481456250858</v>
      </c>
      <c r="M38" s="8">
        <f t="shared" si="9"/>
        <v>1.5955375065165904</v>
      </c>
      <c r="N38" s="16">
        <f t="shared" si="5"/>
        <v>0.45564257285916043</v>
      </c>
      <c r="O38" s="13">
        <f t="shared" si="10"/>
        <v>0.93854923246811761</v>
      </c>
      <c r="P38" s="16">
        <f t="shared" si="11"/>
        <v>3541.6751267999998</v>
      </c>
    </row>
    <row r="39" spans="6:16" x14ac:dyDescent="0.25">
      <c r="F39" s="24">
        <v>35</v>
      </c>
      <c r="G39" s="24">
        <v>4</v>
      </c>
      <c r="H39" s="25">
        <v>0.47</v>
      </c>
      <c r="I39" s="24">
        <v>52</v>
      </c>
      <c r="J39" s="16">
        <f t="shared" si="7"/>
        <v>0.53333333333333333</v>
      </c>
      <c r="K39" s="16">
        <f t="shared" si="6"/>
        <v>1.0033333333333334</v>
      </c>
      <c r="L39" s="8">
        <f t="shared" si="8"/>
        <v>0.75096167658105273</v>
      </c>
      <c r="M39" s="8">
        <f t="shared" si="9"/>
        <v>1.603116770573737</v>
      </c>
      <c r="N39" s="16">
        <f t="shared" si="5"/>
        <v>0.46843853820598003</v>
      </c>
      <c r="O39" s="13">
        <f t="shared" si="10"/>
        <v>0.94300761244004228</v>
      </c>
      <c r="P39" s="16">
        <f t="shared" si="11"/>
        <v>3541.6751267999998</v>
      </c>
    </row>
    <row r="40" spans="6:16" x14ac:dyDescent="0.25">
      <c r="F40" s="24">
        <v>36</v>
      </c>
      <c r="G40" s="24">
        <v>4</v>
      </c>
      <c r="H40" s="25">
        <v>0.46600000000000003</v>
      </c>
      <c r="I40" s="24">
        <v>53</v>
      </c>
      <c r="J40" s="16">
        <f t="shared" si="7"/>
        <v>0.54358974358974355</v>
      </c>
      <c r="K40" s="16">
        <f t="shared" si="6"/>
        <v>1.0095897435897436</v>
      </c>
      <c r="L40" s="8">
        <f t="shared" si="8"/>
        <v>0.74457051337610769</v>
      </c>
      <c r="M40" s="8">
        <f t="shared" si="9"/>
        <v>1.6131132053301895</v>
      </c>
      <c r="N40" s="16">
        <f t="shared" si="5"/>
        <v>0.46157362726672424</v>
      </c>
      <c r="O40" s="13">
        <f t="shared" si="10"/>
        <v>0.94888785413274268</v>
      </c>
      <c r="P40" s="16">
        <f t="shared" si="11"/>
        <v>3541.6751267999998</v>
      </c>
    </row>
    <row r="41" spans="6:16" x14ac:dyDescent="0.25">
      <c r="F41" s="24">
        <v>37</v>
      </c>
      <c r="G41" s="24">
        <v>4</v>
      </c>
      <c r="H41" s="25">
        <v>0.46400000000000002</v>
      </c>
      <c r="I41" s="24">
        <v>53</v>
      </c>
      <c r="J41" s="16">
        <f t="shared" si="7"/>
        <v>0.54358974358974355</v>
      </c>
      <c r="K41" s="16">
        <f t="shared" si="6"/>
        <v>1.0075897435897436</v>
      </c>
      <c r="L41" s="8">
        <f t="shared" si="8"/>
        <v>0.74137493177363523</v>
      </c>
      <c r="M41" s="8">
        <f t="shared" si="9"/>
        <v>1.6099176237277171</v>
      </c>
      <c r="N41" s="16">
        <f t="shared" si="5"/>
        <v>0.46050488599348532</v>
      </c>
      <c r="O41" s="13">
        <f t="shared" si="10"/>
        <v>0.94700810473917463</v>
      </c>
      <c r="P41" s="16">
        <f t="shared" si="11"/>
        <v>3541.6751267999998</v>
      </c>
    </row>
    <row r="42" spans="6:16" x14ac:dyDescent="0.25">
      <c r="F42" s="24">
        <v>38</v>
      </c>
      <c r="G42" s="24">
        <v>4</v>
      </c>
      <c r="H42" s="25">
        <v>0.47</v>
      </c>
      <c r="I42" s="24">
        <v>54</v>
      </c>
      <c r="J42" s="16">
        <f t="shared" si="7"/>
        <v>0.55384615384615388</v>
      </c>
      <c r="K42" s="16">
        <f t="shared" si="6"/>
        <v>1.0238461538461539</v>
      </c>
      <c r="L42" s="8">
        <f t="shared" si="8"/>
        <v>0.75096167658105273</v>
      </c>
      <c r="M42" s="8">
        <f t="shared" si="9"/>
        <v>1.6358919664965323</v>
      </c>
      <c r="N42" s="16">
        <f t="shared" si="5"/>
        <v>0.45905334335086401</v>
      </c>
      <c r="O42" s="13">
        <f t="shared" si="10"/>
        <v>0.96228709339971596</v>
      </c>
      <c r="P42" s="16">
        <f t="shared" si="11"/>
        <v>3541.6751267999998</v>
      </c>
    </row>
    <row r="43" spans="6:16" x14ac:dyDescent="0.25">
      <c r="F43" s="24">
        <v>39</v>
      </c>
      <c r="G43" s="24">
        <v>4</v>
      </c>
      <c r="H43" s="25">
        <v>0.46</v>
      </c>
      <c r="I43" s="24">
        <v>55</v>
      </c>
      <c r="J43" s="16">
        <f t="shared" si="7"/>
        <v>0.5641025641025641</v>
      </c>
      <c r="K43" s="16">
        <f t="shared" si="6"/>
        <v>1.0241025641025641</v>
      </c>
      <c r="L43" s="8">
        <f t="shared" si="8"/>
        <v>0.73498376856868997</v>
      </c>
      <c r="M43" s="8">
        <f t="shared" si="9"/>
        <v>1.6363016564455675</v>
      </c>
      <c r="N43" s="16">
        <f t="shared" si="5"/>
        <v>0.44917376064096148</v>
      </c>
      <c r="O43" s="13">
        <f t="shared" si="10"/>
        <v>0.96252808691171199</v>
      </c>
      <c r="P43" s="16">
        <f t="shared" si="11"/>
        <v>3541.6751267999998</v>
      </c>
    </row>
    <row r="44" spans="6:16" x14ac:dyDescent="0.25">
      <c r="F44" s="24">
        <v>40</v>
      </c>
      <c r="G44" s="24">
        <v>4</v>
      </c>
      <c r="H44" s="25">
        <v>0.46300000000000002</v>
      </c>
      <c r="I44" s="24">
        <v>55</v>
      </c>
      <c r="J44" s="16">
        <f t="shared" si="7"/>
        <v>0.5641025641025641</v>
      </c>
      <c r="K44" s="16">
        <f t="shared" si="6"/>
        <v>1.0271025641025642</v>
      </c>
      <c r="L44" s="8">
        <f t="shared" si="8"/>
        <v>0.73977714097239888</v>
      </c>
      <c r="M44" s="8">
        <f t="shared" si="9"/>
        <v>1.6410950288492763</v>
      </c>
      <c r="N44" s="16">
        <f t="shared" si="5"/>
        <v>0.45078263474548769</v>
      </c>
      <c r="O44" s="13">
        <f t="shared" si="10"/>
        <v>0.96534771100206418</v>
      </c>
      <c r="P44" s="16">
        <f t="shared" si="11"/>
        <v>3541.6751267999998</v>
      </c>
    </row>
    <row r="45" spans="6:16" x14ac:dyDescent="0.25">
      <c r="F45" s="24">
        <v>41</v>
      </c>
      <c r="G45" s="24">
        <v>4</v>
      </c>
      <c r="H45" s="25">
        <v>0.46100000000000002</v>
      </c>
      <c r="I45" s="24">
        <v>57</v>
      </c>
      <c r="J45" s="16">
        <f t="shared" si="7"/>
        <v>0.58461538461538465</v>
      </c>
      <c r="K45" s="16">
        <f t="shared" si="6"/>
        <v>1.0456153846153846</v>
      </c>
      <c r="L45" s="8">
        <f t="shared" si="8"/>
        <v>0.73658155936992631</v>
      </c>
      <c r="M45" s="8">
        <f t="shared" si="9"/>
        <v>1.6706746431695991</v>
      </c>
      <c r="N45" s="16">
        <f t="shared" si="5"/>
        <v>0.44088869270948283</v>
      </c>
      <c r="O45" s="13">
        <f t="shared" si="10"/>
        <v>0.9827474425681697</v>
      </c>
      <c r="P45" s="16">
        <f t="shared" si="11"/>
        <v>3541.6751267999998</v>
      </c>
    </row>
    <row r="46" spans="6:16" x14ac:dyDescent="0.25">
      <c r="F46" s="24">
        <v>42</v>
      </c>
      <c r="G46" s="24">
        <v>4</v>
      </c>
      <c r="H46" s="25">
        <v>0.443</v>
      </c>
      <c r="I46" s="24">
        <v>59</v>
      </c>
      <c r="J46" s="16">
        <f t="shared" si="7"/>
        <v>0.6051282051282052</v>
      </c>
      <c r="K46" s="16">
        <f t="shared" si="6"/>
        <v>1.0481282051282053</v>
      </c>
      <c r="L46" s="8">
        <f t="shared" si="8"/>
        <v>0.70782132494767314</v>
      </c>
      <c r="M46" s="8">
        <f t="shared" si="9"/>
        <v>1.6746896046701416</v>
      </c>
      <c r="N46" s="16">
        <f t="shared" si="5"/>
        <v>0.42265821855811331</v>
      </c>
      <c r="O46" s="13">
        <f t="shared" si="10"/>
        <v>0.98510917898572969</v>
      </c>
      <c r="P46" s="16">
        <f t="shared" si="11"/>
        <v>3541.6751267999998</v>
      </c>
    </row>
    <row r="47" spans="6:16" x14ac:dyDescent="0.25">
      <c r="F47" s="24">
        <v>43</v>
      </c>
      <c r="G47" s="24">
        <v>4</v>
      </c>
      <c r="H47" s="25">
        <v>0.44500000000000001</v>
      </c>
      <c r="I47" s="24">
        <v>58</v>
      </c>
      <c r="J47" s="16">
        <f t="shared" si="7"/>
        <v>0.59487179487179487</v>
      </c>
      <c r="K47" s="16">
        <f t="shared" si="6"/>
        <v>1.0398717948717948</v>
      </c>
      <c r="L47" s="8">
        <f t="shared" si="8"/>
        <v>0.71101690655014571</v>
      </c>
      <c r="M47" s="8">
        <f t="shared" si="9"/>
        <v>1.6614975883112164</v>
      </c>
      <c r="N47" s="16">
        <f t="shared" si="5"/>
        <v>0.42793736900505491</v>
      </c>
      <c r="O47" s="13">
        <f t="shared" si="10"/>
        <v>0.97734918789946101</v>
      </c>
      <c r="P47" s="16">
        <f t="shared" si="11"/>
        <v>3541.6751267999998</v>
      </c>
    </row>
    <row r="48" spans="6:16" x14ac:dyDescent="0.25">
      <c r="F48" s="24">
        <v>44</v>
      </c>
      <c r="G48" s="24">
        <v>4</v>
      </c>
      <c r="H48" s="25">
        <v>0.45100000000000001</v>
      </c>
      <c r="I48" s="24">
        <v>58</v>
      </c>
      <c r="J48" s="16">
        <f t="shared" si="7"/>
        <v>0.59487179487179487</v>
      </c>
      <c r="K48" s="16">
        <f t="shared" si="6"/>
        <v>1.0458717948717948</v>
      </c>
      <c r="L48" s="8">
        <f t="shared" si="8"/>
        <v>0.72060365135756344</v>
      </c>
      <c r="M48" s="8">
        <f t="shared" si="9"/>
        <v>1.6710843331186342</v>
      </c>
      <c r="N48" s="16">
        <f t="shared" si="5"/>
        <v>0.43121920125524044</v>
      </c>
      <c r="O48" s="13">
        <f t="shared" si="10"/>
        <v>0.98298843608016573</v>
      </c>
      <c r="P48" s="16">
        <f t="shared" si="11"/>
        <v>3541.6751267999998</v>
      </c>
    </row>
    <row r="49" spans="6:16" x14ac:dyDescent="0.25">
      <c r="F49" s="24">
        <v>45</v>
      </c>
      <c r="G49" s="24">
        <v>4</v>
      </c>
      <c r="H49" s="25">
        <v>0.45</v>
      </c>
      <c r="I49" s="24">
        <v>60</v>
      </c>
      <c r="J49" s="16">
        <f t="shared" si="7"/>
        <v>0.61538461538461542</v>
      </c>
      <c r="K49" s="16">
        <f t="shared" si="6"/>
        <v>1.0653846153846154</v>
      </c>
      <c r="L49" s="8">
        <f t="shared" si="8"/>
        <v>0.7190058605563272</v>
      </c>
      <c r="M49" s="8">
        <f t="shared" si="9"/>
        <v>1.7022617382401934</v>
      </c>
      <c r="N49" s="16">
        <f t="shared" si="5"/>
        <v>0.42238267148014441</v>
      </c>
      <c r="O49" s="13">
        <f t="shared" si="10"/>
        <v>1.0013280423430553</v>
      </c>
      <c r="P49" s="16">
        <f t="shared" si="11"/>
        <v>3541.6751267999998</v>
      </c>
    </row>
    <row r="50" spans="6:16" x14ac:dyDescent="0.25">
      <c r="F50" s="24">
        <v>46</v>
      </c>
      <c r="G50" s="24">
        <v>4</v>
      </c>
      <c r="H50" s="25">
        <v>0.44800000000000001</v>
      </c>
      <c r="I50" s="24">
        <v>60</v>
      </c>
      <c r="J50" s="16">
        <f t="shared" si="7"/>
        <v>0.61538461538461542</v>
      </c>
      <c r="K50" s="16">
        <f t="shared" si="6"/>
        <v>1.0633846153846154</v>
      </c>
      <c r="L50" s="8">
        <f t="shared" si="8"/>
        <v>0.71581027895385463</v>
      </c>
      <c r="M50" s="8">
        <f t="shared" si="9"/>
        <v>1.6990661566377208</v>
      </c>
      <c r="N50" s="16">
        <f t="shared" si="5"/>
        <v>0.42129629629629634</v>
      </c>
      <c r="O50" s="13">
        <f t="shared" si="10"/>
        <v>0.99944829294948712</v>
      </c>
      <c r="P50" s="16">
        <f t="shared" si="11"/>
        <v>3541.6751267999998</v>
      </c>
    </row>
    <row r="51" spans="6:16" x14ac:dyDescent="0.25">
      <c r="F51" s="24">
        <v>47</v>
      </c>
      <c r="G51" s="24">
        <v>4</v>
      </c>
      <c r="H51" s="25">
        <v>0.46100000000000002</v>
      </c>
      <c r="I51" s="24">
        <v>60</v>
      </c>
      <c r="J51" s="16">
        <f t="shared" si="7"/>
        <v>0.61538461538461542</v>
      </c>
      <c r="K51" s="16">
        <f t="shared" si="6"/>
        <v>1.0763846153846155</v>
      </c>
      <c r="L51" s="8">
        <f t="shared" si="8"/>
        <v>0.73658155936992631</v>
      </c>
      <c r="M51" s="8">
        <f t="shared" si="9"/>
        <v>1.7198374370537926</v>
      </c>
      <c r="N51" s="16">
        <f t="shared" si="5"/>
        <v>0.4282855713571071</v>
      </c>
      <c r="O51" s="13">
        <f t="shared" si="10"/>
        <v>1.0116666640076803</v>
      </c>
      <c r="P51" s="16">
        <f t="shared" si="11"/>
        <v>3541.6751267999998</v>
      </c>
    </row>
    <row r="52" spans="6:16" x14ac:dyDescent="0.25">
      <c r="F52" s="24">
        <v>48</v>
      </c>
      <c r="G52" s="24">
        <v>4</v>
      </c>
      <c r="H52" s="25">
        <v>0.47199999999999998</v>
      </c>
      <c r="I52" s="24">
        <v>59</v>
      </c>
      <c r="J52" s="16">
        <f t="shared" si="7"/>
        <v>0.6051282051282052</v>
      </c>
      <c r="K52" s="16">
        <f t="shared" si="6"/>
        <v>1.0771282051282052</v>
      </c>
      <c r="L52" s="8">
        <f t="shared" si="8"/>
        <v>0.7541572581835253</v>
      </c>
      <c r="M52" s="8">
        <f t="shared" si="9"/>
        <v>1.721025537905994</v>
      </c>
      <c r="N52" s="16">
        <f t="shared" si="5"/>
        <v>0.4382022471910112</v>
      </c>
      <c r="O52" s="13">
        <f t="shared" si="10"/>
        <v>1.0123655451924687</v>
      </c>
      <c r="P52" s="16">
        <f t="shared" si="11"/>
        <v>3541.6751267999998</v>
      </c>
    </row>
    <row r="53" spans="6:16" x14ac:dyDescent="0.25">
      <c r="F53" s="24">
        <v>49</v>
      </c>
      <c r="G53" s="24">
        <v>4</v>
      </c>
      <c r="H53" s="25">
        <v>0.47399999999999998</v>
      </c>
      <c r="I53" s="24">
        <v>59</v>
      </c>
      <c r="J53" s="16">
        <f t="shared" si="7"/>
        <v>0.6051282051282052</v>
      </c>
      <c r="K53" s="16">
        <f t="shared" si="6"/>
        <v>1.0791282051282052</v>
      </c>
      <c r="L53" s="8">
        <f t="shared" si="8"/>
        <v>0.75735283978599788</v>
      </c>
      <c r="M53" s="8">
        <f t="shared" si="9"/>
        <v>1.7242211195084665</v>
      </c>
      <c r="N53" s="16">
        <f t="shared" si="5"/>
        <v>0.43924345388015013</v>
      </c>
      <c r="O53" s="13">
        <f t="shared" si="10"/>
        <v>1.0142452945860367</v>
      </c>
      <c r="P53" s="16">
        <f t="shared" si="11"/>
        <v>3541.6751267999998</v>
      </c>
    </row>
    <row r="54" spans="6:16" x14ac:dyDescent="0.25">
      <c r="F54" s="24">
        <v>50</v>
      </c>
      <c r="G54" s="24">
        <v>4</v>
      </c>
      <c r="H54" s="25">
        <v>0.47</v>
      </c>
      <c r="I54" s="24">
        <v>60</v>
      </c>
      <c r="J54" s="16">
        <f t="shared" si="7"/>
        <v>0.61538461538461542</v>
      </c>
      <c r="K54" s="16">
        <f t="shared" si="6"/>
        <v>1.0853846153846154</v>
      </c>
      <c r="L54" s="8">
        <f t="shared" si="8"/>
        <v>0.75096167658105273</v>
      </c>
      <c r="M54" s="8">
        <f t="shared" si="9"/>
        <v>1.7342175542649192</v>
      </c>
      <c r="N54" s="16">
        <f t="shared" si="5"/>
        <v>0.43302622253720763</v>
      </c>
      <c r="O54" s="13">
        <f t="shared" si="10"/>
        <v>1.0201255362787371</v>
      </c>
      <c r="P54" s="16">
        <f t="shared" si="11"/>
        <v>3541.6751267999998</v>
      </c>
    </row>
    <row r="55" spans="6:16" x14ac:dyDescent="0.25">
      <c r="F55" s="24">
        <v>51</v>
      </c>
      <c r="G55" s="24">
        <v>4</v>
      </c>
      <c r="H55" s="25">
        <v>0.47699999999999998</v>
      </c>
      <c r="I55" s="24">
        <v>58</v>
      </c>
      <c r="J55" s="16">
        <f t="shared" si="7"/>
        <v>0.59487179487179487</v>
      </c>
      <c r="K55" s="16">
        <f t="shared" si="6"/>
        <v>1.0718717948717948</v>
      </c>
      <c r="L55" s="8">
        <f t="shared" si="8"/>
        <v>0.76214621218970668</v>
      </c>
      <c r="M55" s="8">
        <f t="shared" si="9"/>
        <v>1.7126268939507772</v>
      </c>
      <c r="N55" s="16">
        <f t="shared" si="5"/>
        <v>0.44501590794919021</v>
      </c>
      <c r="O55" s="13">
        <f t="shared" si="10"/>
        <v>1.007425178196552</v>
      </c>
      <c r="P55" s="16">
        <f t="shared" si="11"/>
        <v>3541.6751267999998</v>
      </c>
    </row>
    <row r="56" spans="6:16" x14ac:dyDescent="0.25">
      <c r="F56" s="24">
        <v>52</v>
      </c>
      <c r="G56" s="24">
        <v>4</v>
      </c>
      <c r="H56" s="25">
        <v>0.48</v>
      </c>
      <c r="I56" s="24">
        <v>62</v>
      </c>
      <c r="J56" s="16">
        <f t="shared" si="7"/>
        <v>0.63589743589743586</v>
      </c>
      <c r="K56" s="16">
        <f t="shared" si="6"/>
        <v>1.1158974358974358</v>
      </c>
      <c r="L56" s="8">
        <f t="shared" si="8"/>
        <v>0.7669395845934156</v>
      </c>
      <c r="M56" s="8">
        <f t="shared" si="9"/>
        <v>1.7829706582000773</v>
      </c>
      <c r="N56" s="16">
        <f t="shared" si="5"/>
        <v>0.43014705882352944</v>
      </c>
      <c r="O56" s="13">
        <f t="shared" si="10"/>
        <v>1.0488037642062518</v>
      </c>
      <c r="P56" s="16">
        <f t="shared" si="11"/>
        <v>3541.6751267999998</v>
      </c>
    </row>
    <row r="57" spans="6:16" x14ac:dyDescent="0.25">
      <c r="F57" s="24">
        <v>53</v>
      </c>
      <c r="G57" s="24">
        <v>4</v>
      </c>
      <c r="H57" s="25">
        <v>0.46500000000000002</v>
      </c>
      <c r="I57" s="24">
        <v>63</v>
      </c>
      <c r="J57" s="16">
        <f t="shared" si="7"/>
        <v>0.64615384615384619</v>
      </c>
      <c r="K57" s="16">
        <f t="shared" si="6"/>
        <v>1.1111538461538462</v>
      </c>
      <c r="L57" s="8">
        <f t="shared" si="8"/>
        <v>0.74297272257487146</v>
      </c>
      <c r="M57" s="8">
        <f t="shared" si="9"/>
        <v>1.7753913941429309</v>
      </c>
      <c r="N57" s="16">
        <f t="shared" si="5"/>
        <v>0.41848390446521289</v>
      </c>
      <c r="O57" s="13">
        <f t="shared" si="10"/>
        <v>1.0443453842343273</v>
      </c>
      <c r="P57" s="16">
        <f t="shared" si="11"/>
        <v>3541.6751267999998</v>
      </c>
    </row>
    <row r="58" spans="6:16" x14ac:dyDescent="0.25">
      <c r="F58" s="24">
        <v>54</v>
      </c>
      <c r="G58" s="24">
        <v>4</v>
      </c>
      <c r="H58" s="25">
        <v>0.46800000000000003</v>
      </c>
      <c r="I58" s="24">
        <v>60</v>
      </c>
      <c r="J58" s="16">
        <f t="shared" si="7"/>
        <v>0.61538461538461542</v>
      </c>
      <c r="K58" s="16">
        <f t="shared" si="6"/>
        <v>1.0833846153846154</v>
      </c>
      <c r="L58" s="8">
        <f t="shared" si="8"/>
        <v>0.74776609497858026</v>
      </c>
      <c r="M58" s="8">
        <f t="shared" si="9"/>
        <v>1.7310219726624463</v>
      </c>
      <c r="N58" s="16">
        <f t="shared" si="5"/>
        <v>0.43197955126384552</v>
      </c>
      <c r="O58" s="13">
        <f t="shared" si="10"/>
        <v>1.0182457868851689</v>
      </c>
      <c r="P58" s="16">
        <f t="shared" si="11"/>
        <v>3541.6751267999998</v>
      </c>
    </row>
    <row r="59" spans="6:16" x14ac:dyDescent="0.25">
      <c r="F59" s="24">
        <v>55</v>
      </c>
      <c r="G59" s="24">
        <v>4</v>
      </c>
      <c r="H59" s="25">
        <v>0.47199999999999998</v>
      </c>
      <c r="I59" s="24">
        <v>61</v>
      </c>
      <c r="J59" s="16">
        <f t="shared" si="7"/>
        <v>0.62564102564102553</v>
      </c>
      <c r="K59" s="16">
        <f t="shared" si="6"/>
        <v>1.0976410256410256</v>
      </c>
      <c r="L59" s="8">
        <f t="shared" si="8"/>
        <v>0.7541572581835253</v>
      </c>
      <c r="M59" s="8">
        <f t="shared" si="9"/>
        <v>1.7538007338287893</v>
      </c>
      <c r="N59" s="16">
        <f t="shared" si="5"/>
        <v>0.4300130816669781</v>
      </c>
      <c r="O59" s="13">
        <f t="shared" si="10"/>
        <v>1.0316450261521422</v>
      </c>
      <c r="P59" s="16">
        <f t="shared" si="11"/>
        <v>3541.6751267999998</v>
      </c>
    </row>
    <row r="60" spans="6:16" x14ac:dyDescent="0.25">
      <c r="F60" s="24">
        <v>56</v>
      </c>
      <c r="G60" s="24">
        <v>4</v>
      </c>
      <c r="H60" s="25">
        <v>0.48099999999999998</v>
      </c>
      <c r="I60" s="24">
        <v>60</v>
      </c>
      <c r="J60" s="16">
        <f t="shared" si="7"/>
        <v>0.61538461538461542</v>
      </c>
      <c r="K60" s="16">
        <f t="shared" si="6"/>
        <v>1.0963846153846153</v>
      </c>
      <c r="L60" s="8">
        <f t="shared" si="8"/>
        <v>0.76853737539465183</v>
      </c>
      <c r="M60" s="8">
        <f t="shared" si="9"/>
        <v>1.7517932530785179</v>
      </c>
      <c r="N60" s="16">
        <f t="shared" si="5"/>
        <v>0.43871465656353048</v>
      </c>
      <c r="O60" s="13">
        <f t="shared" si="10"/>
        <v>1.030464157943362</v>
      </c>
      <c r="P60" s="16">
        <f t="shared" si="11"/>
        <v>3541.6751267999998</v>
      </c>
    </row>
    <row r="61" spans="6:16" x14ac:dyDescent="0.25">
      <c r="F61" s="24">
        <v>57</v>
      </c>
      <c r="G61" s="24">
        <v>4</v>
      </c>
      <c r="H61" s="25">
        <v>0.45200000000000001</v>
      </c>
      <c r="I61" s="24">
        <v>61</v>
      </c>
      <c r="J61" s="16">
        <f t="shared" si="7"/>
        <v>0.62564102564102553</v>
      </c>
      <c r="K61" s="16">
        <f t="shared" si="6"/>
        <v>1.0776410256410256</v>
      </c>
      <c r="L61" s="8">
        <f t="shared" si="8"/>
        <v>0.72220144215879967</v>
      </c>
      <c r="M61" s="8">
        <f t="shared" si="9"/>
        <v>1.7218449178040636</v>
      </c>
      <c r="N61" s="16">
        <f t="shared" si="5"/>
        <v>0.4194346626058818</v>
      </c>
      <c r="O61" s="13">
        <f t="shared" si="10"/>
        <v>1.0128475322164603</v>
      </c>
      <c r="P61" s="16">
        <f t="shared" si="11"/>
        <v>3541.6751267999998</v>
      </c>
    </row>
    <row r="62" spans="6:16" x14ac:dyDescent="0.25">
      <c r="F62" s="24">
        <v>58</v>
      </c>
      <c r="G62" s="24">
        <v>4</v>
      </c>
      <c r="H62" s="25">
        <v>0.47799999999999998</v>
      </c>
      <c r="I62" s="24">
        <v>61</v>
      </c>
      <c r="J62" s="16">
        <f t="shared" si="7"/>
        <v>0.62564102564102553</v>
      </c>
      <c r="K62" s="16">
        <f t="shared" si="6"/>
        <v>1.1036410256410254</v>
      </c>
      <c r="L62" s="8">
        <f t="shared" si="8"/>
        <v>0.76374400299094292</v>
      </c>
      <c r="M62" s="8">
        <f t="shared" si="9"/>
        <v>1.7633874786362067</v>
      </c>
      <c r="N62" s="16">
        <f t="shared" si="5"/>
        <v>0.43311184424515597</v>
      </c>
      <c r="O62" s="13">
        <f t="shared" si="10"/>
        <v>1.0372842743328465</v>
      </c>
      <c r="P62" s="16">
        <f t="shared" si="11"/>
        <v>3541.6751267999998</v>
      </c>
    </row>
    <row r="63" spans="6:16" x14ac:dyDescent="0.25">
      <c r="F63" s="24">
        <v>59</v>
      </c>
      <c r="G63" s="24">
        <v>4</v>
      </c>
      <c r="H63" s="25">
        <v>0.498</v>
      </c>
      <c r="I63" s="24">
        <v>63</v>
      </c>
      <c r="J63" s="16">
        <f t="shared" si="7"/>
        <v>0.64615384615384619</v>
      </c>
      <c r="K63" s="16">
        <f t="shared" si="6"/>
        <v>1.1441538461538463</v>
      </c>
      <c r="L63" s="8">
        <f t="shared" si="8"/>
        <v>0.79569981901566866</v>
      </c>
      <c r="M63" s="8">
        <f t="shared" si="9"/>
        <v>1.8281184905837284</v>
      </c>
      <c r="N63" s="16">
        <f t="shared" si="5"/>
        <v>0.43525615167406206</v>
      </c>
      <c r="O63" s="13">
        <f t="shared" si="10"/>
        <v>1.0753612492282025</v>
      </c>
      <c r="P63" s="16">
        <f t="shared" si="11"/>
        <v>3541.6751267999998</v>
      </c>
    </row>
    <row r="64" spans="6:16" x14ac:dyDescent="0.25">
      <c r="F64" s="24">
        <v>60</v>
      </c>
      <c r="G64" s="24">
        <v>4</v>
      </c>
      <c r="H64" s="25">
        <v>0.48399999999999999</v>
      </c>
      <c r="I64" s="24">
        <v>65</v>
      </c>
      <c r="J64" s="16">
        <f t="shared" si="7"/>
        <v>0.66666666666666674</v>
      </c>
      <c r="K64" s="16">
        <f t="shared" si="6"/>
        <v>1.1506666666666667</v>
      </c>
      <c r="L64" s="8">
        <f t="shared" si="8"/>
        <v>0.77333074779836075</v>
      </c>
      <c r="M64" s="8">
        <f t="shared" si="9"/>
        <v>1.8385246152892158</v>
      </c>
      <c r="N64" s="16">
        <f t="shared" si="5"/>
        <v>0.42062572421784472</v>
      </c>
      <c r="O64" s="13">
        <f t="shared" si="10"/>
        <v>1.0814824844328987</v>
      </c>
      <c r="P64" s="16">
        <f t="shared" si="11"/>
        <v>3541.6751267999998</v>
      </c>
    </row>
    <row r="65" spans="6:16" x14ac:dyDescent="0.25">
      <c r="F65" s="24">
        <v>61</v>
      </c>
      <c r="G65" s="24">
        <v>4</v>
      </c>
      <c r="H65" s="25">
        <v>0.49199999999999999</v>
      </c>
      <c r="I65" s="24">
        <v>65</v>
      </c>
      <c r="J65" s="16">
        <f t="shared" si="7"/>
        <v>0.66666666666666674</v>
      </c>
      <c r="K65" s="16">
        <f t="shared" si="6"/>
        <v>1.1586666666666667</v>
      </c>
      <c r="L65" s="8">
        <f t="shared" si="8"/>
        <v>0.78611307420825105</v>
      </c>
      <c r="M65" s="8">
        <f t="shared" si="9"/>
        <v>1.8513069416991061</v>
      </c>
      <c r="N65" s="16">
        <f t="shared" si="5"/>
        <v>0.42462600690448787</v>
      </c>
      <c r="O65" s="13">
        <f t="shared" si="10"/>
        <v>1.0890014820071716</v>
      </c>
      <c r="P65" s="16">
        <f t="shared" si="11"/>
        <v>3541.6751267999998</v>
      </c>
    </row>
    <row r="66" spans="6:16" x14ac:dyDescent="0.25">
      <c r="F66" s="24">
        <v>62</v>
      </c>
      <c r="G66" s="24">
        <v>4</v>
      </c>
      <c r="H66" s="25">
        <v>0.51200000000000001</v>
      </c>
      <c r="I66" s="24">
        <v>63</v>
      </c>
      <c r="J66" s="16">
        <f t="shared" si="7"/>
        <v>0.64615384615384619</v>
      </c>
      <c r="K66" s="16">
        <f t="shared" si="6"/>
        <v>1.1581538461538461</v>
      </c>
      <c r="L66" s="8">
        <f t="shared" si="8"/>
        <v>0.8180688902329768</v>
      </c>
      <c r="M66" s="8">
        <f t="shared" si="9"/>
        <v>1.8504875618010361</v>
      </c>
      <c r="N66" s="16">
        <f t="shared" si="5"/>
        <v>0.44208289054197664</v>
      </c>
      <c r="O66" s="13">
        <f t="shared" si="10"/>
        <v>1.0885194949831798</v>
      </c>
      <c r="P66" s="16">
        <f t="shared" si="11"/>
        <v>3541.6751267999998</v>
      </c>
    </row>
    <row r="67" spans="6:16" x14ac:dyDescent="0.25">
      <c r="F67" s="24">
        <v>63</v>
      </c>
      <c r="G67" s="24">
        <v>4</v>
      </c>
      <c r="H67" s="25">
        <v>0.503</v>
      </c>
      <c r="I67" s="24">
        <v>66</v>
      </c>
      <c r="J67" s="16">
        <f t="shared" si="7"/>
        <v>0.67692307692307696</v>
      </c>
      <c r="K67" s="16">
        <f t="shared" si="6"/>
        <v>1.1799230769230769</v>
      </c>
      <c r="L67" s="8">
        <f t="shared" si="8"/>
        <v>0.80368877302185016</v>
      </c>
      <c r="M67" s="8">
        <f t="shared" si="9"/>
        <v>1.8852702384741029</v>
      </c>
      <c r="N67" s="16">
        <f t="shared" si="5"/>
        <v>0.42629897646521941</v>
      </c>
      <c r="O67" s="13">
        <f t="shared" si="10"/>
        <v>1.1089798441516334</v>
      </c>
      <c r="P67" s="16">
        <f t="shared" si="11"/>
        <v>3541.6751267999998</v>
      </c>
    </row>
    <row r="68" spans="6:16" x14ac:dyDescent="0.25">
      <c r="F68" s="24">
        <v>64</v>
      </c>
      <c r="G68" s="24">
        <v>4</v>
      </c>
      <c r="H68" s="25">
        <v>0.504</v>
      </c>
      <c r="I68" s="24">
        <v>63</v>
      </c>
      <c r="J68" s="16">
        <f t="shared" ref="J68:J99" si="12">I68*0.001/($C$8*1000)*1000000</f>
        <v>0.64615384615384619</v>
      </c>
      <c r="K68" s="16">
        <f t="shared" si="6"/>
        <v>1.1501538461538461</v>
      </c>
      <c r="L68" s="8">
        <f t="shared" ref="L68:L94" si="13">(H68*0.000001)/($C$7*0.000000017)</f>
        <v>0.80528656382308639</v>
      </c>
      <c r="M68" s="8">
        <f t="shared" ref="M68:M94" si="14">(K68*0.000001)/($C$7*0.000000017)</f>
        <v>1.8377052353911458</v>
      </c>
      <c r="N68" s="16">
        <f t="shared" si="5"/>
        <v>0.43820224719101125</v>
      </c>
      <c r="O68" s="13">
        <f t="shared" ref="O68:O94" si="15">(M68*($C$3*0.000001)^2)/($C$19*G68*1000)</f>
        <v>1.0810004974089069</v>
      </c>
      <c r="P68" s="16">
        <f t="shared" ref="P68:P94" si="16">($C$19*G68*1000)/($C$12*0.001*$C$16)</f>
        <v>3541.6751267999998</v>
      </c>
    </row>
    <row r="69" spans="6:16" x14ac:dyDescent="0.25">
      <c r="F69" s="24">
        <v>65</v>
      </c>
      <c r="G69" s="24">
        <v>4</v>
      </c>
      <c r="H69" s="25">
        <v>0.501</v>
      </c>
      <c r="I69" s="24">
        <v>62</v>
      </c>
      <c r="J69" s="16">
        <f t="shared" si="12"/>
        <v>0.63589743589743586</v>
      </c>
      <c r="K69" s="16">
        <f t="shared" si="6"/>
        <v>1.1368974358974357</v>
      </c>
      <c r="L69" s="8">
        <f t="shared" si="13"/>
        <v>0.80049319141937747</v>
      </c>
      <c r="M69" s="8">
        <f t="shared" si="14"/>
        <v>1.8165242650260389</v>
      </c>
      <c r="N69" s="16">
        <f t="shared" ref="N69:N94" si="17">H69/K69</f>
        <v>0.44067299668463433</v>
      </c>
      <c r="O69" s="13">
        <f t="shared" si="15"/>
        <v>1.0685411328387175</v>
      </c>
      <c r="P69" s="16">
        <f t="shared" si="16"/>
        <v>3541.6751267999998</v>
      </c>
    </row>
    <row r="70" spans="6:16" x14ac:dyDescent="0.25">
      <c r="F70" s="24">
        <v>66</v>
      </c>
      <c r="G70" s="24">
        <v>4</v>
      </c>
      <c r="H70" s="25">
        <v>0.51800000000000002</v>
      </c>
      <c r="I70" s="24">
        <v>62</v>
      </c>
      <c r="J70" s="16">
        <f t="shared" si="12"/>
        <v>0.63589743589743586</v>
      </c>
      <c r="K70" s="16">
        <f t="shared" ref="K70:K94" si="18">H70+J70</f>
        <v>1.1538974358974359</v>
      </c>
      <c r="L70" s="8">
        <f t="shared" si="13"/>
        <v>0.8276556350403943</v>
      </c>
      <c r="M70" s="8">
        <f t="shared" si="14"/>
        <v>1.8436867086470561</v>
      </c>
      <c r="N70" s="16">
        <f t="shared" si="17"/>
        <v>0.44891338162748323</v>
      </c>
      <c r="O70" s="13">
        <f t="shared" si="15"/>
        <v>1.0845190026840474</v>
      </c>
      <c r="P70" s="16">
        <f t="shared" si="16"/>
        <v>3541.6751267999998</v>
      </c>
    </row>
    <row r="71" spans="6:16" x14ac:dyDescent="0.25">
      <c r="F71" s="24">
        <v>67</v>
      </c>
      <c r="G71" s="24">
        <v>4</v>
      </c>
      <c r="H71" s="25">
        <v>0.50800000000000001</v>
      </c>
      <c r="I71" s="24">
        <v>61</v>
      </c>
      <c r="J71" s="16">
        <f t="shared" si="12"/>
        <v>0.62564102564102553</v>
      </c>
      <c r="K71" s="16">
        <f t="shared" si="18"/>
        <v>1.1336410256410256</v>
      </c>
      <c r="L71" s="8">
        <f t="shared" si="13"/>
        <v>0.81167772702803154</v>
      </c>
      <c r="M71" s="8">
        <f t="shared" si="14"/>
        <v>1.8113212026732954</v>
      </c>
      <c r="N71" s="16">
        <f t="shared" si="17"/>
        <v>0.44811363430742784</v>
      </c>
      <c r="O71" s="13">
        <f t="shared" si="15"/>
        <v>1.0654805152363696</v>
      </c>
      <c r="P71" s="16">
        <f t="shared" si="16"/>
        <v>3541.6751267999998</v>
      </c>
    </row>
    <row r="72" spans="6:16" x14ac:dyDescent="0.25">
      <c r="F72" s="24">
        <v>68</v>
      </c>
      <c r="G72" s="24">
        <v>4</v>
      </c>
      <c r="H72" s="25">
        <v>0.51600000000000001</v>
      </c>
      <c r="I72" s="24">
        <v>61</v>
      </c>
      <c r="J72" s="16">
        <f t="shared" si="12"/>
        <v>0.62564102564102553</v>
      </c>
      <c r="K72" s="16">
        <f t="shared" si="18"/>
        <v>1.1416410256410257</v>
      </c>
      <c r="L72" s="8">
        <f t="shared" si="13"/>
        <v>0.82446005343792184</v>
      </c>
      <c r="M72" s="8">
        <f t="shared" si="14"/>
        <v>1.824103529083186</v>
      </c>
      <c r="N72" s="16">
        <f t="shared" si="17"/>
        <v>0.45198095409217504</v>
      </c>
      <c r="O72" s="13">
        <f t="shared" si="15"/>
        <v>1.0729995128106424</v>
      </c>
      <c r="P72" s="16">
        <f t="shared" si="16"/>
        <v>3541.6751267999998</v>
      </c>
    </row>
    <row r="73" spans="6:16" x14ac:dyDescent="0.25">
      <c r="F73" s="24">
        <v>69</v>
      </c>
      <c r="G73" s="24">
        <v>4</v>
      </c>
      <c r="H73" s="25">
        <v>0.52300000000000002</v>
      </c>
      <c r="I73" s="24">
        <v>61</v>
      </c>
      <c r="J73" s="16">
        <f t="shared" si="12"/>
        <v>0.62564102564102553</v>
      </c>
      <c r="K73" s="16">
        <f t="shared" si="18"/>
        <v>1.1486410256410255</v>
      </c>
      <c r="L73" s="8">
        <f t="shared" si="13"/>
        <v>0.83564458904657579</v>
      </c>
      <c r="M73" s="8">
        <f t="shared" si="14"/>
        <v>1.8352880646918397</v>
      </c>
      <c r="N73" s="16">
        <f t="shared" si="17"/>
        <v>0.45532066879478544</v>
      </c>
      <c r="O73" s="13">
        <f t="shared" si="15"/>
        <v>1.0795786356881312</v>
      </c>
      <c r="P73" s="16">
        <f t="shared" si="16"/>
        <v>3541.6751267999998</v>
      </c>
    </row>
    <row r="74" spans="6:16" x14ac:dyDescent="0.25">
      <c r="F74" s="24">
        <v>70</v>
      </c>
      <c r="G74" s="24">
        <v>4</v>
      </c>
      <c r="H74" s="25">
        <v>0.52200000000000002</v>
      </c>
      <c r="I74" s="24">
        <v>60</v>
      </c>
      <c r="J74" s="16">
        <f t="shared" si="12"/>
        <v>0.61538461538461542</v>
      </c>
      <c r="K74" s="16">
        <f t="shared" si="18"/>
        <v>1.1373846153846154</v>
      </c>
      <c r="L74" s="8">
        <f t="shared" si="13"/>
        <v>0.83404679824533956</v>
      </c>
      <c r="M74" s="8">
        <f t="shared" si="14"/>
        <v>1.8173026759292057</v>
      </c>
      <c r="N74" s="16">
        <f t="shared" si="17"/>
        <v>0.45894765318544567</v>
      </c>
      <c r="O74" s="13">
        <f t="shared" si="15"/>
        <v>1.0689990205115101</v>
      </c>
      <c r="P74" s="16">
        <f t="shared" si="16"/>
        <v>3541.6751267999998</v>
      </c>
    </row>
    <row r="75" spans="6:16" x14ac:dyDescent="0.25">
      <c r="F75" s="24">
        <v>71</v>
      </c>
      <c r="G75" s="24">
        <v>4</v>
      </c>
      <c r="H75" s="25">
        <v>0.51700000000000002</v>
      </c>
      <c r="I75" s="24">
        <v>63</v>
      </c>
      <c r="J75" s="16">
        <f t="shared" si="12"/>
        <v>0.64615384615384619</v>
      </c>
      <c r="K75" s="16">
        <f t="shared" si="18"/>
        <v>1.1631538461538462</v>
      </c>
      <c r="L75" s="8">
        <f t="shared" si="13"/>
        <v>0.82605784423915807</v>
      </c>
      <c r="M75" s="8">
        <f t="shared" si="14"/>
        <v>1.8584765158072178</v>
      </c>
      <c r="N75" s="16">
        <f t="shared" si="17"/>
        <v>0.44448118510680512</v>
      </c>
      <c r="O75" s="13">
        <f t="shared" si="15"/>
        <v>1.0932188684671005</v>
      </c>
      <c r="P75" s="16">
        <f t="shared" si="16"/>
        <v>3541.6751267999998</v>
      </c>
    </row>
    <row r="76" spans="6:16" x14ac:dyDescent="0.25">
      <c r="F76" s="24">
        <v>72</v>
      </c>
      <c r="G76" s="24">
        <v>4</v>
      </c>
      <c r="H76" s="25">
        <v>0.52800000000000002</v>
      </c>
      <c r="I76" s="24">
        <v>62</v>
      </c>
      <c r="J76" s="16">
        <f t="shared" si="12"/>
        <v>0.63589743589743586</v>
      </c>
      <c r="K76" s="16">
        <f t="shared" si="18"/>
        <v>1.1638974358974359</v>
      </c>
      <c r="L76" s="8">
        <f t="shared" si="13"/>
        <v>0.84363354305275717</v>
      </c>
      <c r="M76" s="8">
        <f t="shared" si="14"/>
        <v>1.8596646166594188</v>
      </c>
      <c r="N76" s="16">
        <f t="shared" si="17"/>
        <v>0.45364821995065213</v>
      </c>
      <c r="O76" s="13">
        <f t="shared" si="15"/>
        <v>1.0939177496518884</v>
      </c>
      <c r="P76" s="16">
        <f t="shared" si="16"/>
        <v>3541.6751267999998</v>
      </c>
    </row>
    <row r="77" spans="6:16" x14ac:dyDescent="0.25">
      <c r="F77" s="24">
        <v>73</v>
      </c>
      <c r="G77" s="24">
        <v>4</v>
      </c>
      <c r="H77" s="25">
        <v>0.51900000000000002</v>
      </c>
      <c r="I77" s="24">
        <v>62</v>
      </c>
      <c r="J77" s="16">
        <f t="shared" si="12"/>
        <v>0.63589743589743586</v>
      </c>
      <c r="K77" s="16">
        <f t="shared" si="18"/>
        <v>1.154897435897436</v>
      </c>
      <c r="L77" s="8">
        <f t="shared" si="13"/>
        <v>0.82925342584163075</v>
      </c>
      <c r="M77" s="8">
        <f t="shared" si="14"/>
        <v>1.8452844994482924</v>
      </c>
      <c r="N77" s="16">
        <f t="shared" si="17"/>
        <v>0.44939055527186339</v>
      </c>
      <c r="O77" s="13">
        <f t="shared" si="15"/>
        <v>1.0854588773808316</v>
      </c>
      <c r="P77" s="16">
        <f t="shared" si="16"/>
        <v>3541.6751267999998</v>
      </c>
    </row>
    <row r="78" spans="6:16" x14ac:dyDescent="0.25">
      <c r="F78" s="24">
        <v>74</v>
      </c>
      <c r="G78" s="24">
        <v>4</v>
      </c>
      <c r="H78" s="25">
        <v>0.52</v>
      </c>
      <c r="I78" s="24">
        <v>64</v>
      </c>
      <c r="J78" s="16">
        <f t="shared" si="12"/>
        <v>0.65641025641025641</v>
      </c>
      <c r="K78" s="16">
        <f t="shared" si="18"/>
        <v>1.1764102564102563</v>
      </c>
      <c r="L78" s="8">
        <f t="shared" si="13"/>
        <v>0.83085121664286699</v>
      </c>
      <c r="M78" s="8">
        <f t="shared" si="14"/>
        <v>1.8796574861723239</v>
      </c>
      <c r="N78" s="16">
        <f t="shared" si="17"/>
        <v>0.44202266782911948</v>
      </c>
      <c r="O78" s="13">
        <f t="shared" si="15"/>
        <v>1.1056782330372892</v>
      </c>
      <c r="P78" s="16">
        <f t="shared" si="16"/>
        <v>3541.6751267999998</v>
      </c>
    </row>
    <row r="79" spans="6:16" x14ac:dyDescent="0.25">
      <c r="F79" s="24">
        <v>75</v>
      </c>
      <c r="G79" s="24">
        <v>4</v>
      </c>
      <c r="H79" s="25">
        <v>0.52400000000000002</v>
      </c>
      <c r="I79" s="24">
        <v>63</v>
      </c>
      <c r="J79" s="16">
        <f t="shared" si="12"/>
        <v>0.64615384615384619</v>
      </c>
      <c r="K79" s="16">
        <f t="shared" si="18"/>
        <v>1.1701538461538461</v>
      </c>
      <c r="L79" s="8">
        <f t="shared" si="13"/>
        <v>0.83724237984781202</v>
      </c>
      <c r="M79" s="8">
        <f t="shared" si="14"/>
        <v>1.8696610514158716</v>
      </c>
      <c r="N79" s="16">
        <f t="shared" si="17"/>
        <v>0.44780436497501974</v>
      </c>
      <c r="O79" s="13">
        <f t="shared" si="15"/>
        <v>1.099797991344589</v>
      </c>
      <c r="P79" s="16">
        <f t="shared" si="16"/>
        <v>3541.6751267999998</v>
      </c>
    </row>
    <row r="80" spans="6:16" x14ac:dyDescent="0.25">
      <c r="F80" s="24">
        <v>76</v>
      </c>
      <c r="G80" s="24">
        <v>4</v>
      </c>
      <c r="H80" s="25">
        <v>0.52</v>
      </c>
      <c r="I80" s="24">
        <v>63</v>
      </c>
      <c r="J80" s="16">
        <f t="shared" si="12"/>
        <v>0.64615384615384619</v>
      </c>
      <c r="K80" s="16">
        <f t="shared" si="18"/>
        <v>1.1661538461538461</v>
      </c>
      <c r="L80" s="8">
        <f t="shared" si="13"/>
        <v>0.83085121664286699</v>
      </c>
      <c r="M80" s="8">
        <f t="shared" si="14"/>
        <v>1.8632698882109262</v>
      </c>
      <c r="N80" s="16">
        <f t="shared" si="17"/>
        <v>0.44591029023746703</v>
      </c>
      <c r="O80" s="13">
        <f t="shared" si="15"/>
        <v>1.0960384925574524</v>
      </c>
      <c r="P80" s="16">
        <f t="shared" si="16"/>
        <v>3541.6751267999998</v>
      </c>
    </row>
    <row r="81" spans="6:16" x14ac:dyDescent="0.25">
      <c r="F81" s="24">
        <v>77</v>
      </c>
      <c r="G81" s="24">
        <v>4</v>
      </c>
      <c r="H81" s="25">
        <v>0.51800000000000002</v>
      </c>
      <c r="I81" s="24">
        <v>62</v>
      </c>
      <c r="J81" s="16">
        <f t="shared" si="12"/>
        <v>0.63589743589743586</v>
      </c>
      <c r="K81" s="16">
        <f t="shared" si="18"/>
        <v>1.1538974358974359</v>
      </c>
      <c r="L81" s="8">
        <f t="shared" si="13"/>
        <v>0.8276556350403943</v>
      </c>
      <c r="M81" s="8">
        <f t="shared" si="14"/>
        <v>1.8436867086470561</v>
      </c>
      <c r="N81" s="16">
        <f t="shared" si="17"/>
        <v>0.44891338162748323</v>
      </c>
      <c r="O81" s="13">
        <f t="shared" si="15"/>
        <v>1.0845190026840474</v>
      </c>
      <c r="P81" s="16">
        <f t="shared" si="16"/>
        <v>3541.6751267999998</v>
      </c>
    </row>
    <row r="82" spans="6:16" x14ac:dyDescent="0.25">
      <c r="F82" s="24">
        <v>78</v>
      </c>
      <c r="G82" s="24">
        <v>4</v>
      </c>
      <c r="H82" s="25">
        <v>0.50600000000000001</v>
      </c>
      <c r="I82" s="24">
        <v>61</v>
      </c>
      <c r="J82" s="16">
        <f t="shared" si="12"/>
        <v>0.62564102564102553</v>
      </c>
      <c r="K82" s="16">
        <f t="shared" si="18"/>
        <v>1.1316410256410254</v>
      </c>
      <c r="L82" s="8">
        <f t="shared" si="13"/>
        <v>0.80848214542555907</v>
      </c>
      <c r="M82" s="8">
        <f t="shared" si="14"/>
        <v>1.8081256210708225</v>
      </c>
      <c r="N82" s="16">
        <f t="shared" si="17"/>
        <v>0.44713826075134827</v>
      </c>
      <c r="O82" s="13">
        <f t="shared" si="15"/>
        <v>1.0636007658428013</v>
      </c>
      <c r="P82" s="16">
        <f t="shared" si="16"/>
        <v>3541.6751267999998</v>
      </c>
    </row>
    <row r="83" spans="6:16" x14ac:dyDescent="0.25">
      <c r="F83" s="24">
        <v>79</v>
      </c>
      <c r="G83" s="24">
        <v>4</v>
      </c>
      <c r="H83" s="25">
        <v>0.52300000000000002</v>
      </c>
      <c r="I83" s="24">
        <v>62</v>
      </c>
      <c r="J83" s="16">
        <f t="shared" si="12"/>
        <v>0.63589743589743586</v>
      </c>
      <c r="K83" s="16">
        <f t="shared" si="18"/>
        <v>1.158897435897436</v>
      </c>
      <c r="L83" s="8">
        <f t="shared" si="13"/>
        <v>0.83564458904657579</v>
      </c>
      <c r="M83" s="8">
        <f t="shared" si="14"/>
        <v>1.8516756626532378</v>
      </c>
      <c r="N83" s="16">
        <f t="shared" si="17"/>
        <v>0.45129101489036882</v>
      </c>
      <c r="O83" s="13">
        <f t="shared" si="15"/>
        <v>1.0892183761679681</v>
      </c>
      <c r="P83" s="16">
        <f t="shared" si="16"/>
        <v>3541.6751267999998</v>
      </c>
    </row>
    <row r="84" spans="6:16" x14ac:dyDescent="0.25">
      <c r="F84" s="24">
        <v>80</v>
      </c>
      <c r="G84" s="24">
        <v>4</v>
      </c>
      <c r="H84" s="25">
        <v>0.52600000000000002</v>
      </c>
      <c r="I84" s="24">
        <v>62</v>
      </c>
      <c r="J84" s="16">
        <f t="shared" si="12"/>
        <v>0.63589743589743586</v>
      </c>
      <c r="K84" s="16">
        <f t="shared" si="18"/>
        <v>1.1618974358974359</v>
      </c>
      <c r="L84" s="8">
        <f t="shared" si="13"/>
        <v>0.84043796145028471</v>
      </c>
      <c r="M84" s="8">
        <f t="shared" si="14"/>
        <v>1.8564690350569464</v>
      </c>
      <c r="N84" s="16">
        <f t="shared" si="17"/>
        <v>0.45270777243236088</v>
      </c>
      <c r="O84" s="13">
        <f t="shared" si="15"/>
        <v>1.0920380002583203</v>
      </c>
      <c r="P84" s="16">
        <f t="shared" si="16"/>
        <v>3541.6751267999998</v>
      </c>
    </row>
    <row r="85" spans="6:16" x14ac:dyDescent="0.25">
      <c r="F85" s="24">
        <v>81</v>
      </c>
      <c r="G85" s="24">
        <v>4</v>
      </c>
      <c r="H85" s="25">
        <v>0.53</v>
      </c>
      <c r="I85" s="24">
        <v>62</v>
      </c>
      <c r="J85" s="16">
        <f t="shared" si="12"/>
        <v>0.63589743589743586</v>
      </c>
      <c r="K85" s="16">
        <f t="shared" si="18"/>
        <v>1.1658974358974359</v>
      </c>
      <c r="L85" s="8">
        <f t="shared" si="13"/>
        <v>0.84682912465522986</v>
      </c>
      <c r="M85" s="8">
        <f t="shared" si="14"/>
        <v>1.8628601982618915</v>
      </c>
      <c r="N85" s="16">
        <f t="shared" si="17"/>
        <v>0.45458544095007702</v>
      </c>
      <c r="O85" s="13">
        <f t="shared" si="15"/>
        <v>1.0957974990454566</v>
      </c>
      <c r="P85" s="16">
        <f t="shared" si="16"/>
        <v>3541.6751267999998</v>
      </c>
    </row>
    <row r="86" spans="6:16" x14ac:dyDescent="0.25">
      <c r="F86" s="24">
        <v>82</v>
      </c>
      <c r="G86" s="24">
        <v>4</v>
      </c>
      <c r="H86" s="25">
        <v>0.51800000000000002</v>
      </c>
      <c r="I86" s="24">
        <v>63</v>
      </c>
      <c r="J86" s="16">
        <f t="shared" si="12"/>
        <v>0.64615384615384619</v>
      </c>
      <c r="K86" s="16">
        <f t="shared" si="18"/>
        <v>1.1641538461538463</v>
      </c>
      <c r="L86" s="8">
        <f t="shared" si="13"/>
        <v>0.8276556350403943</v>
      </c>
      <c r="M86" s="8">
        <f t="shared" si="14"/>
        <v>1.8600743066084542</v>
      </c>
      <c r="N86" s="16">
        <f t="shared" si="17"/>
        <v>0.44495837187789078</v>
      </c>
      <c r="O86" s="13">
        <f t="shared" si="15"/>
        <v>1.0941587431638844</v>
      </c>
      <c r="P86" s="16">
        <f t="shared" si="16"/>
        <v>3541.6751267999998</v>
      </c>
    </row>
    <row r="87" spans="6:16" x14ac:dyDescent="0.25">
      <c r="F87" s="24">
        <v>83</v>
      </c>
      <c r="G87" s="24">
        <v>4</v>
      </c>
      <c r="H87" s="25">
        <v>0.52</v>
      </c>
      <c r="I87" s="24">
        <v>65</v>
      </c>
      <c r="J87" s="16">
        <f t="shared" si="12"/>
        <v>0.66666666666666674</v>
      </c>
      <c r="K87" s="16">
        <f t="shared" si="18"/>
        <v>1.1866666666666668</v>
      </c>
      <c r="L87" s="8">
        <f t="shared" si="13"/>
        <v>0.83085121664286699</v>
      </c>
      <c r="M87" s="8">
        <f t="shared" si="14"/>
        <v>1.896045084133722</v>
      </c>
      <c r="N87" s="16">
        <f t="shared" si="17"/>
        <v>0.4382022471910112</v>
      </c>
      <c r="O87" s="13">
        <f t="shared" si="15"/>
        <v>1.1153179735171264</v>
      </c>
      <c r="P87" s="16">
        <f t="shared" si="16"/>
        <v>3541.6751267999998</v>
      </c>
    </row>
    <row r="88" spans="6:16" x14ac:dyDescent="0.25">
      <c r="F88" s="24">
        <v>84</v>
      </c>
      <c r="G88" s="24">
        <v>4</v>
      </c>
      <c r="H88" s="25">
        <v>0.53300000000000003</v>
      </c>
      <c r="I88" s="24">
        <v>61</v>
      </c>
      <c r="J88" s="16">
        <f t="shared" si="12"/>
        <v>0.62564102564102553</v>
      </c>
      <c r="K88" s="16">
        <f t="shared" si="18"/>
        <v>1.1586410256410256</v>
      </c>
      <c r="L88" s="8">
        <f t="shared" si="13"/>
        <v>0.85162249705893867</v>
      </c>
      <c r="M88" s="8">
        <f t="shared" si="14"/>
        <v>1.8512659727042025</v>
      </c>
      <c r="N88" s="16">
        <f t="shared" si="17"/>
        <v>0.46002168765352874</v>
      </c>
      <c r="O88" s="13">
        <f t="shared" si="15"/>
        <v>1.0889773826559719</v>
      </c>
      <c r="P88" s="16">
        <f t="shared" si="16"/>
        <v>3541.6751267999998</v>
      </c>
    </row>
    <row r="89" spans="6:16" x14ac:dyDescent="0.25">
      <c r="F89" s="24">
        <v>85</v>
      </c>
      <c r="G89" s="24">
        <v>4</v>
      </c>
      <c r="H89" s="25">
        <v>0.53200000000000003</v>
      </c>
      <c r="I89" s="24">
        <v>61</v>
      </c>
      <c r="J89" s="16">
        <f t="shared" si="12"/>
        <v>0.62564102564102553</v>
      </c>
      <c r="K89" s="16">
        <f t="shared" si="18"/>
        <v>1.1576410256410257</v>
      </c>
      <c r="L89" s="8">
        <f t="shared" si="13"/>
        <v>0.85002470625770243</v>
      </c>
      <c r="M89" s="8">
        <f t="shared" si="14"/>
        <v>1.8496681819029663</v>
      </c>
      <c r="N89" s="16">
        <f t="shared" si="17"/>
        <v>0.45955524054221675</v>
      </c>
      <c r="O89" s="13">
        <f t="shared" si="15"/>
        <v>1.088037507959188</v>
      </c>
      <c r="P89" s="16">
        <f t="shared" si="16"/>
        <v>3541.6751267999998</v>
      </c>
    </row>
    <row r="90" spans="6:16" x14ac:dyDescent="0.25">
      <c r="F90" s="24">
        <v>86</v>
      </c>
      <c r="G90" s="24">
        <v>4</v>
      </c>
      <c r="H90" s="25">
        <v>0.51800000000000002</v>
      </c>
      <c r="I90" s="24">
        <v>61</v>
      </c>
      <c r="J90" s="16">
        <f t="shared" si="12"/>
        <v>0.62564102564102553</v>
      </c>
      <c r="K90" s="16">
        <f t="shared" si="18"/>
        <v>1.1436410256410254</v>
      </c>
      <c r="L90" s="8">
        <f t="shared" si="13"/>
        <v>0.8276556350403943</v>
      </c>
      <c r="M90" s="8">
        <f t="shared" si="14"/>
        <v>1.8272991106856582</v>
      </c>
      <c r="N90" s="16">
        <f t="shared" si="17"/>
        <v>0.45293933007488463</v>
      </c>
      <c r="O90" s="13">
        <f t="shared" si="15"/>
        <v>1.0748792622042105</v>
      </c>
      <c r="P90" s="16">
        <f t="shared" si="16"/>
        <v>3541.6751267999998</v>
      </c>
    </row>
    <row r="91" spans="6:16" x14ac:dyDescent="0.25">
      <c r="F91" s="24">
        <v>87</v>
      </c>
      <c r="G91" s="24">
        <v>4</v>
      </c>
      <c r="H91" s="25">
        <v>0.51500000000000001</v>
      </c>
      <c r="I91" s="24">
        <v>63</v>
      </c>
      <c r="J91" s="16">
        <f t="shared" si="12"/>
        <v>0.64615384615384619</v>
      </c>
      <c r="K91" s="16">
        <f t="shared" si="18"/>
        <v>1.1611538461538462</v>
      </c>
      <c r="L91" s="8">
        <f t="shared" si="13"/>
        <v>0.82286226263668549</v>
      </c>
      <c r="M91" s="8">
        <f t="shared" si="14"/>
        <v>1.8552809342047452</v>
      </c>
      <c r="N91" s="16">
        <f t="shared" si="17"/>
        <v>0.44352434580987082</v>
      </c>
      <c r="O91" s="13">
        <f t="shared" si="15"/>
        <v>1.0913391190735322</v>
      </c>
      <c r="P91" s="16">
        <f t="shared" si="16"/>
        <v>3541.6751267999998</v>
      </c>
    </row>
    <row r="92" spans="6:16" x14ac:dyDescent="0.25">
      <c r="F92" s="24">
        <v>88</v>
      </c>
      <c r="G92" s="24">
        <v>4</v>
      </c>
      <c r="H92" s="25">
        <v>0.52400000000000002</v>
      </c>
      <c r="I92" s="24">
        <v>63</v>
      </c>
      <c r="J92" s="16">
        <f t="shared" si="12"/>
        <v>0.64615384615384619</v>
      </c>
      <c r="K92" s="16">
        <f t="shared" si="18"/>
        <v>1.1701538461538461</v>
      </c>
      <c r="L92" s="8">
        <f t="shared" si="13"/>
        <v>0.83724237984781202</v>
      </c>
      <c r="M92" s="8">
        <f t="shared" si="14"/>
        <v>1.8696610514158716</v>
      </c>
      <c r="N92" s="16">
        <f t="shared" si="17"/>
        <v>0.44780436497501974</v>
      </c>
      <c r="O92" s="13">
        <f t="shared" si="15"/>
        <v>1.099797991344589</v>
      </c>
      <c r="P92" s="16">
        <f t="shared" si="16"/>
        <v>3541.6751267999998</v>
      </c>
    </row>
    <row r="93" spans="6:16" x14ac:dyDescent="0.25">
      <c r="F93" s="24">
        <v>89</v>
      </c>
      <c r="G93" s="24">
        <v>4</v>
      </c>
      <c r="H93" s="25">
        <v>0.51800000000000002</v>
      </c>
      <c r="I93" s="24">
        <v>66</v>
      </c>
      <c r="J93" s="16">
        <f t="shared" si="12"/>
        <v>0.67692307692307696</v>
      </c>
      <c r="K93" s="16">
        <f t="shared" si="18"/>
        <v>1.194923076923077</v>
      </c>
      <c r="L93" s="8">
        <f t="shared" si="13"/>
        <v>0.8276556350403943</v>
      </c>
      <c r="M93" s="8">
        <f t="shared" si="14"/>
        <v>1.9092371004926472</v>
      </c>
      <c r="N93" s="16">
        <f t="shared" si="17"/>
        <v>0.43350070812411484</v>
      </c>
      <c r="O93" s="13">
        <f t="shared" si="15"/>
        <v>1.123077964603395</v>
      </c>
      <c r="P93" s="16">
        <f t="shared" si="16"/>
        <v>3541.6751267999998</v>
      </c>
    </row>
    <row r="94" spans="6:16" x14ac:dyDescent="0.25">
      <c r="F94" s="24">
        <v>90</v>
      </c>
      <c r="G94" s="24">
        <v>4</v>
      </c>
      <c r="H94" s="25">
        <v>0.49399999999999999</v>
      </c>
      <c r="I94" s="24">
        <v>64</v>
      </c>
      <c r="J94" s="16">
        <f t="shared" si="12"/>
        <v>0.65641025641025641</v>
      </c>
      <c r="K94" s="16">
        <f t="shared" si="18"/>
        <v>1.1504102564102565</v>
      </c>
      <c r="L94" s="8">
        <f t="shared" si="13"/>
        <v>0.78930865581072351</v>
      </c>
      <c r="M94" s="8">
        <f t="shared" si="14"/>
        <v>1.8381149253401812</v>
      </c>
      <c r="N94" s="16">
        <f t="shared" si="17"/>
        <v>0.42941202692461994</v>
      </c>
      <c r="O94" s="13">
        <f t="shared" si="15"/>
        <v>1.0812414909209032</v>
      </c>
      <c r="P94" s="16">
        <f t="shared" si="16"/>
        <v>3541.6751267999998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Summary</vt:lpstr>
      <vt:lpstr>Jet Vel 7.5 mps</vt:lpstr>
      <vt:lpstr>Jet Vel 10 mps</vt:lpstr>
      <vt:lpstr>Jet Vel 12.5 mps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Narbeh Haroutunian</dc:creator>
  <cp:lastModifiedBy>Haroutunian, Narbeh</cp:lastModifiedBy>
  <dcterms:created xsi:type="dcterms:W3CDTF">2016-05-25T17:35:52Z</dcterms:created>
  <dcterms:modified xsi:type="dcterms:W3CDTF">2017-04-05T12:39:08Z</dcterms:modified>
</cp:coreProperties>
</file>